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drawings/drawing5.xml" ContentType="application/vnd.openxmlformats-officedocument.drawing+xml"/>
  <Override PartName="/xl/tables/table4.xml" ContentType="application/vnd.openxmlformats-officedocument.spreadsheetml.table+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tillfälligt\Digg tillsynsmanual - utdaterad version\doc\"/>
    </mc:Choice>
  </mc:AlternateContent>
  <xr:revisionPtr revIDLastSave="0" documentId="13_ncr:1_{EDD359C5-295B-46BB-BF85-602C4D30A735}" xr6:coauthVersionLast="47" xr6:coauthVersionMax="47" xr10:uidLastSave="{00000000-0000-0000-0000-000000000000}"/>
  <bookViews>
    <workbookView xWindow="3660" yWindow="3660" windowWidth="28800" windowHeight="15160" xr2:uid="{00000000-000D-0000-FFFF-FFFF00000000}"/>
  </bookViews>
  <sheets>
    <sheet name="Försättsblad" sheetId="1" r:id="rId1"/>
    <sheet name="Webbsidor" sheetId="2" r:id="rId2"/>
    <sheet name="Dokument" sheetId="3" r:id="rId3"/>
    <sheet name="Redogörelse" sheetId="5" r:id="rId4"/>
    <sheet name="Anmärkningar" sheetId="4" r:id="rId5"/>
    <sheet name="Diagram"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2" l="1"/>
  <c r="G17" i="2"/>
  <c r="S17" i="2" s="1"/>
  <c r="H82" i="2" l="1"/>
  <c r="G82" i="2"/>
  <c r="S82" i="2" s="1"/>
  <c r="G26" i="2" l="1"/>
  <c r="S26" i="2" s="1"/>
  <c r="G27" i="2"/>
  <c r="S27" i="2" s="1"/>
  <c r="H20" i="2"/>
  <c r="H21" i="2"/>
  <c r="H22" i="2"/>
  <c r="G22" i="2"/>
  <c r="S22" i="2" s="1"/>
  <c r="G21" i="2"/>
  <c r="S21" i="2" s="1"/>
  <c r="G20" i="2"/>
  <c r="H13" i="2"/>
  <c r="G13" i="2"/>
  <c r="S13" i="2" s="1"/>
  <c r="H12" i="2"/>
  <c r="G12" i="2"/>
  <c r="S12" i="2" s="1"/>
  <c r="I5" i="1"/>
  <c r="I4" i="1"/>
  <c r="S20" i="2" l="1"/>
  <c r="G11" i="2"/>
  <c r="H11" i="2"/>
  <c r="G9" i="2"/>
  <c r="H9" i="2"/>
  <c r="S9" i="2" l="1"/>
  <c r="S11" i="2"/>
  <c r="H84" i="2"/>
  <c r="G84" i="2"/>
  <c r="S84" i="2" s="1"/>
  <c r="H36" i="2" l="1"/>
  <c r="G36" i="2"/>
  <c r="S36" i="2" s="1"/>
  <c r="G4" i="2"/>
  <c r="G5" i="2"/>
  <c r="G6" i="2"/>
  <c r="G7" i="2"/>
  <c r="G8" i="2"/>
  <c r="G10" i="2"/>
  <c r="G14" i="2"/>
  <c r="G15" i="2"/>
  <c r="G16" i="2"/>
  <c r="G18" i="2"/>
  <c r="G19" i="2"/>
  <c r="G23" i="2"/>
  <c r="G24" i="2"/>
  <c r="G25" i="2"/>
  <c r="G28" i="2"/>
  <c r="G29" i="2"/>
  <c r="G30" i="2"/>
  <c r="G31" i="2"/>
  <c r="G32" i="2"/>
  <c r="G33" i="2"/>
  <c r="G34" i="2"/>
  <c r="G35" i="2"/>
  <c r="G37" i="2"/>
  <c r="G38" i="2"/>
  <c r="G39" i="2"/>
  <c r="G40" i="2"/>
  <c r="G41" i="2"/>
  <c r="G42" i="2"/>
  <c r="G43" i="2"/>
  <c r="G44" i="2"/>
  <c r="S44" i="2" s="1"/>
  <c r="G45" i="2"/>
  <c r="G46" i="2"/>
  <c r="G47" i="2"/>
  <c r="G48" i="2"/>
  <c r="G49" i="2"/>
  <c r="G50" i="2"/>
  <c r="G51" i="2"/>
  <c r="G52" i="2"/>
  <c r="G53" i="2"/>
  <c r="S53" i="2" s="1"/>
  <c r="G54" i="2"/>
  <c r="G55" i="2"/>
  <c r="G56" i="2"/>
  <c r="S56" i="2" s="1"/>
  <c r="G57" i="2"/>
  <c r="S57" i="2" s="1"/>
  <c r="G58" i="2"/>
  <c r="G59" i="2"/>
  <c r="G60" i="2"/>
  <c r="G61" i="2"/>
  <c r="G62" i="2"/>
  <c r="G63" i="2"/>
  <c r="G64" i="2"/>
  <c r="G65" i="2"/>
  <c r="G66" i="2"/>
  <c r="G67" i="2"/>
  <c r="G68" i="2"/>
  <c r="G69" i="2"/>
  <c r="G70" i="2"/>
  <c r="G71" i="2"/>
  <c r="G72" i="2"/>
  <c r="G73" i="2"/>
  <c r="G74" i="2"/>
  <c r="G75" i="2"/>
  <c r="G76" i="2"/>
  <c r="G77" i="2"/>
  <c r="G78" i="2"/>
  <c r="G79" i="2"/>
  <c r="G80" i="2"/>
  <c r="G81" i="2"/>
  <c r="G83" i="2"/>
  <c r="G85" i="2"/>
  <c r="G86" i="2"/>
  <c r="G87" i="2"/>
  <c r="G88" i="2"/>
  <c r="G89" i="2"/>
  <c r="G90" i="2"/>
  <c r="G91" i="2"/>
  <c r="G92" i="2"/>
  <c r="G93" i="2"/>
  <c r="H32" i="2" l="1"/>
  <c r="S32" i="2" s="1"/>
  <c r="H14" i="2"/>
  <c r="S14" i="2" s="1"/>
  <c r="H93" i="2"/>
  <c r="S93" i="2" s="1"/>
  <c r="H92" i="2"/>
  <c r="S92" i="2" s="1"/>
  <c r="H91" i="2"/>
  <c r="S91" i="2" s="1"/>
  <c r="H90" i="2"/>
  <c r="S90" i="2" s="1"/>
  <c r="H89" i="2"/>
  <c r="S89" i="2" s="1"/>
  <c r="H88" i="2"/>
  <c r="S88" i="2" s="1"/>
  <c r="H87" i="2"/>
  <c r="S87" i="2" s="1"/>
  <c r="H86" i="2"/>
  <c r="S86" i="2" s="1"/>
  <c r="H85" i="2"/>
  <c r="S85" i="2" s="1"/>
  <c r="H83" i="2"/>
  <c r="S83" i="2" s="1"/>
  <c r="H81" i="2"/>
  <c r="S81" i="2" s="1"/>
  <c r="H80" i="2"/>
  <c r="S80" i="2" s="1"/>
  <c r="H79" i="2"/>
  <c r="S79" i="2" s="1"/>
  <c r="H78" i="2"/>
  <c r="S78" i="2" s="1"/>
  <c r="H77" i="2"/>
  <c r="S77" i="2" s="1"/>
  <c r="H76" i="2"/>
  <c r="S76" i="2" s="1"/>
  <c r="H75" i="2"/>
  <c r="S75" i="2" s="1"/>
  <c r="H74" i="2"/>
  <c r="S74" i="2" s="1"/>
  <c r="H73" i="2"/>
  <c r="S73" i="2" s="1"/>
  <c r="H72" i="2"/>
  <c r="S72" i="2" s="1"/>
  <c r="H71" i="2"/>
  <c r="S71" i="2" s="1"/>
  <c r="H70" i="2"/>
  <c r="S70" i="2" s="1"/>
  <c r="H69" i="2"/>
  <c r="S69" i="2" s="1"/>
  <c r="H68" i="2"/>
  <c r="S68" i="2" s="1"/>
  <c r="H67" i="2"/>
  <c r="S67" i="2" s="1"/>
  <c r="H66" i="2"/>
  <c r="S66" i="2" s="1"/>
  <c r="H65" i="2"/>
  <c r="S65" i="2" s="1"/>
  <c r="H64" i="2"/>
  <c r="S64" i="2" s="1"/>
  <c r="H63" i="2"/>
  <c r="S63" i="2" s="1"/>
  <c r="H62" i="2"/>
  <c r="S62" i="2" s="1"/>
  <c r="H61" i="2"/>
  <c r="S61" i="2" s="1"/>
  <c r="H60" i="2"/>
  <c r="S60" i="2" s="1"/>
  <c r="H59" i="2"/>
  <c r="S59" i="2" s="1"/>
  <c r="H58" i="2"/>
  <c r="S58" i="2" s="1"/>
  <c r="H55" i="2"/>
  <c r="S55" i="2" s="1"/>
  <c r="H54" i="2"/>
  <c r="S54" i="2" s="1"/>
  <c r="H52" i="2"/>
  <c r="S52" i="2" s="1"/>
  <c r="H51" i="2"/>
  <c r="S51" i="2" s="1"/>
  <c r="H50" i="2"/>
  <c r="S50" i="2" s="1"/>
  <c r="H49" i="2"/>
  <c r="S49" i="2" s="1"/>
  <c r="H48" i="2"/>
  <c r="S48" i="2" s="1"/>
  <c r="H47" i="2"/>
  <c r="S47" i="2" s="1"/>
  <c r="H46" i="2"/>
  <c r="S46" i="2" s="1"/>
  <c r="H45" i="2"/>
  <c r="S45" i="2" s="1"/>
  <c r="H43" i="2"/>
  <c r="S43" i="2" s="1"/>
  <c r="H42" i="2"/>
  <c r="S42" i="2" s="1"/>
  <c r="H41" i="2"/>
  <c r="S41" i="2" s="1"/>
  <c r="H40" i="2"/>
  <c r="S40" i="2" s="1"/>
  <c r="H39" i="2"/>
  <c r="S39" i="2" s="1"/>
  <c r="H38" i="2"/>
  <c r="S38" i="2" s="1"/>
  <c r="H37" i="2"/>
  <c r="S37" i="2" s="1"/>
  <c r="H35" i="2"/>
  <c r="S35" i="2" s="1"/>
  <c r="H34" i="2"/>
  <c r="S34" i="2" s="1"/>
  <c r="H33" i="2"/>
  <c r="S33" i="2" s="1"/>
  <c r="H31" i="2"/>
  <c r="S31" i="2" s="1"/>
  <c r="H30" i="2"/>
  <c r="S30" i="2" s="1"/>
  <c r="H29" i="2"/>
  <c r="S29" i="2" s="1"/>
  <c r="H28" i="2"/>
  <c r="S28" i="2" s="1"/>
  <c r="H25" i="2"/>
  <c r="S25" i="2" s="1"/>
  <c r="H24" i="2"/>
  <c r="S24" i="2" s="1"/>
  <c r="H23" i="2"/>
  <c r="S23" i="2" s="1"/>
  <c r="H19" i="2"/>
  <c r="S19" i="2" s="1"/>
  <c r="H18" i="2"/>
  <c r="S18" i="2" s="1"/>
  <c r="H16" i="2"/>
  <c r="S16" i="2" s="1"/>
  <c r="H15" i="2"/>
  <c r="S15" i="2" s="1"/>
  <c r="H10" i="2"/>
  <c r="S10" i="2" s="1"/>
  <c r="H8" i="2"/>
  <c r="S8" i="2" s="1"/>
  <c r="H7" i="2"/>
  <c r="S7" i="2" s="1"/>
  <c r="H6" i="2"/>
  <c r="S6" i="2" s="1"/>
  <c r="H5" i="2"/>
  <c r="S5" i="2" s="1"/>
  <c r="H4" i="2"/>
  <c r="W4" i="2"/>
  <c r="D3" i="5"/>
  <c r="B13" i="1" s="1"/>
  <c r="W14" i="2" l="1"/>
  <c r="X14" i="2" s="1"/>
  <c r="W12" i="2"/>
  <c r="X12" i="2" s="1"/>
  <c r="W8" i="2"/>
  <c r="X8" i="2" s="1"/>
  <c r="W17" i="2"/>
  <c r="X17" i="2" s="1"/>
  <c r="W13" i="2"/>
  <c r="X13" i="2" s="1"/>
  <c r="W16" i="2"/>
  <c r="X16" i="2" s="1"/>
  <c r="W10" i="2"/>
  <c r="X10" i="2" s="1"/>
  <c r="W15" i="2"/>
  <c r="X15" i="2" s="1"/>
  <c r="W9" i="2"/>
  <c r="X9" i="2" s="1"/>
  <c r="S4" i="2"/>
  <c r="W5" i="2" s="1"/>
  <c r="T84" i="2" s="1"/>
  <c r="W11" i="2"/>
  <c r="X11" i="2" s="1"/>
  <c r="T17" i="2" l="1"/>
  <c r="T82" i="2"/>
  <c r="T26" i="2"/>
  <c r="T27" i="2"/>
  <c r="T22" i="2"/>
  <c r="T21" i="2"/>
  <c r="T20" i="2"/>
  <c r="T13" i="2"/>
  <c r="T12" i="2"/>
  <c r="T11" i="2"/>
  <c r="T9" i="2"/>
  <c r="X6" i="2"/>
  <c r="B12" i="1" s="1"/>
  <c r="T4" i="2"/>
  <c r="T18" i="2"/>
  <c r="T31" i="2"/>
  <c r="T39" i="2"/>
  <c r="T47" i="2"/>
  <c r="T55" i="2"/>
  <c r="T63" i="2"/>
  <c r="T71" i="2"/>
  <c r="T79" i="2"/>
  <c r="T88" i="2"/>
  <c r="T5" i="2"/>
  <c r="T19" i="2"/>
  <c r="T32" i="2"/>
  <c r="T40" i="2"/>
  <c r="T48" i="2"/>
  <c r="T56" i="2"/>
  <c r="T64" i="2"/>
  <c r="T72" i="2"/>
  <c r="T80" i="2"/>
  <c r="T89" i="2"/>
  <c r="T34" i="2"/>
  <c r="T42" i="2"/>
  <c r="T50" i="2"/>
  <c r="T58" i="2"/>
  <c r="T74" i="2"/>
  <c r="T6" i="2"/>
  <c r="T7" i="2"/>
  <c r="T23" i="2"/>
  <c r="T33" i="2"/>
  <c r="T41" i="2"/>
  <c r="T49" i="2"/>
  <c r="T57" i="2"/>
  <c r="T65" i="2"/>
  <c r="T73" i="2"/>
  <c r="T81" i="2"/>
  <c r="T90" i="2"/>
  <c r="T8" i="2"/>
  <c r="T66" i="2"/>
  <c r="T91" i="2"/>
  <c r="T51" i="2"/>
  <c r="T75" i="2"/>
  <c r="T92" i="2"/>
  <c r="T24" i="2"/>
  <c r="T86" i="2"/>
  <c r="T10" i="2"/>
  <c r="T25" i="2"/>
  <c r="T35" i="2"/>
  <c r="T43" i="2"/>
  <c r="T59" i="2"/>
  <c r="T67" i="2"/>
  <c r="T83" i="2"/>
  <c r="T14" i="2"/>
  <c r="T28" i="2"/>
  <c r="T36" i="2"/>
  <c r="T44" i="2"/>
  <c r="T52" i="2"/>
  <c r="T60" i="2"/>
  <c r="T68" i="2"/>
  <c r="T76" i="2"/>
  <c r="T85" i="2"/>
  <c r="T93" i="2"/>
  <c r="T37" i="2"/>
  <c r="T69" i="2"/>
  <c r="T15" i="2"/>
  <c r="T29" i="2"/>
  <c r="T45" i="2"/>
  <c r="T53" i="2"/>
  <c r="T61" i="2"/>
  <c r="T77" i="2"/>
  <c r="T16" i="2"/>
  <c r="T30" i="2"/>
  <c r="T38" i="2"/>
  <c r="T46" i="2"/>
  <c r="T54" i="2"/>
  <c r="T62" i="2"/>
  <c r="T70" i="2"/>
  <c r="T78" i="2"/>
  <c r="T87" i="2"/>
  <c r="A2" i="5"/>
  <c r="A2" i="3"/>
  <c r="A2" i="4" l="1"/>
  <c r="A2" i="2"/>
</calcChain>
</file>

<file path=xl/sharedStrings.xml><?xml version="1.0" encoding="utf-8"?>
<sst xmlns="http://schemas.openxmlformats.org/spreadsheetml/2006/main" count="1151" uniqueCount="521">
  <si>
    <t>Webbplats</t>
  </si>
  <si>
    <t>URL</t>
  </si>
  <si>
    <t>https://example.com</t>
  </si>
  <si>
    <t>Granskning inledd</t>
  </si>
  <si>
    <t>Tillsyn beslutad</t>
  </si>
  <si>
    <t>Granskning avslutad</t>
  </si>
  <si>
    <t>Granskare</t>
  </si>
  <si>
    <t>Förnamn Efternamn</t>
  </si>
  <si>
    <t>Antal granskade sidor</t>
  </si>
  <si>
    <t>Antal granskade dokument</t>
  </si>
  <si>
    <t>Ärendenummer</t>
  </si>
  <si>
    <t>Riktlinje</t>
  </si>
  <si>
    <t>Beskrivning</t>
  </si>
  <si>
    <t>Läs mer</t>
  </si>
  <si>
    <t>12.2.4</t>
  </si>
  <si>
    <t>AA</t>
  </si>
  <si>
    <t>9.1.4.2</t>
  </si>
  <si>
    <t>A</t>
  </si>
  <si>
    <t>Ljudkontroll</t>
  </si>
  <si>
    <t>Ljud som spelas upp automatiskt går att pausa, stoppa eller sänka volymen på.</t>
  </si>
  <si>
    <t>R 125</t>
  </si>
  <si>
    <t>9.2.2.2</t>
  </si>
  <si>
    <t>Rörligt innehåll</t>
  </si>
  <si>
    <t>Inget innehåll rör sig, blinkar, skrollar eller uppdateras automatiskt. Om sådant innehåll finns kan användaren pausa, stoppa eller dölja det.</t>
  </si>
  <si>
    <t>R 132</t>
  </si>
  <si>
    <t>9.2.3.1</t>
  </si>
  <si>
    <t>Flimmer</t>
  </si>
  <si>
    <t>Ingen del av innehållet flimrar mer än 3 gånger under en sekund.</t>
  </si>
  <si>
    <t>R 133</t>
  </si>
  <si>
    <t>5.2</t>
  </si>
  <si>
    <t>Aktivering av tillgänglighetsfunktioner</t>
  </si>
  <si>
    <t>Det går att aktivera dokumenterade tillgänglighetsfunktioner för att möta ett specifikt behov utan att det krävs ett handhavande som inte stödjer behovet.</t>
  </si>
  <si>
    <t>9.3.2.3</t>
  </si>
  <si>
    <t>Konsekvent navigering</t>
  </si>
  <si>
    <t>Navigeringsfunktioner som upprepas på flera webbsidor presenteras i samma inbördes ordning.</t>
  </si>
  <si>
    <t>R 131</t>
  </si>
  <si>
    <t>9.2.4.5</t>
  </si>
  <si>
    <t>Flera sätt att navigera</t>
  </si>
  <si>
    <t>Det finns mer än ett sätt att hitta en sida inom webbplatsen.</t>
  </si>
  <si>
    <t>R 32</t>
  </si>
  <si>
    <t>9.3.1.1</t>
  </si>
  <si>
    <t>Sidans språk</t>
  </si>
  <si>
    <t>Det språk som sidans huvudinnehåll har är angivet i ett lang-attribut i &lt;html&gt;-elementet.</t>
  </si>
  <si>
    <t>R 141</t>
  </si>
  <si>
    <t>9.2.4.1</t>
  </si>
  <si>
    <t>Skipplänkar</t>
  </si>
  <si>
    <t>Sidan använder landmärken eller har skipplänkar för att hoppa över grupper av innehåll som upprepas på flera webbsidor.</t>
  </si>
  <si>
    <t>R 75</t>
  </si>
  <si>
    <t>9.2.4.2</t>
  </si>
  <si>
    <t>Sidtitel</t>
  </si>
  <si>
    <t>Sidan har en titel som beskriver dess ämne eller syfte.</t>
  </si>
  <si>
    <t>R 135</t>
  </si>
  <si>
    <t>9.1.3.1</t>
  </si>
  <si>
    <t>Innehållets ordning</t>
  </si>
  <si>
    <t>Allt innehåll kommer i en meningsfull logisk ordning oavsett hur användaren tar del av innehållet.</t>
  </si>
  <si>
    <t>R 122</t>
  </si>
  <si>
    <t>R 121</t>
  </si>
  <si>
    <t>9.2.4.6</t>
  </si>
  <si>
    <t>Beskrivande rubriker</t>
  </si>
  <si>
    <t>Alla rubriker på sidan beskriver ämnet eller syftet med det avsnitt som följer.</t>
  </si>
  <si>
    <t>R 61</t>
  </si>
  <si>
    <t>9.2.4.4</t>
  </si>
  <si>
    <t>Beskrivande länktexter</t>
  </si>
  <si>
    <t>Syftet med alla länkar framgår av länktexten.</t>
  </si>
  <si>
    <t>R 5</t>
  </si>
  <si>
    <t>9.2.1.1</t>
  </si>
  <si>
    <t>Hanterbart med tangentbord</t>
  </si>
  <si>
    <t>R 129</t>
  </si>
  <si>
    <t>9.2.1.2</t>
  </si>
  <si>
    <t>Ingen tangentbordsfälla</t>
  </si>
  <si>
    <t>Om tangentbordsfokus flyttas till en komponent så kan fokus också flyttas bort från samma komponent via tangentbord.</t>
  </si>
  <si>
    <t>R 130</t>
  </si>
  <si>
    <t>9.2.4.7</t>
  </si>
  <si>
    <t>Synlig fokusmarkering</t>
  </si>
  <si>
    <t>Det framgår tydligt vilket element på sidan som har tangentbordsfokus.</t>
  </si>
  <si>
    <t>R 140</t>
  </si>
  <si>
    <t>9.2.4.3</t>
  </si>
  <si>
    <t>Logisk fokusordning</t>
  </si>
  <si>
    <t>Allt innehåll som användaren kan navigera till via tangentbord kommer i en logisk navigeringsordning.</t>
  </si>
  <si>
    <t>R 136</t>
  </si>
  <si>
    <t>9.3.2.1</t>
  </si>
  <si>
    <t>Oväntat beteende vid fokus</t>
  </si>
  <si>
    <t>Att en komponent får fokus ändrar inte kontexten.</t>
  </si>
  <si>
    <t>R 143</t>
  </si>
  <si>
    <t>9.1.4.13</t>
  </si>
  <si>
    <t>Uppdykande innehåll</t>
  </si>
  <si>
    <t>Innehåll som dyker upp vid fokus:
1. Är tillgängligt oavsett zoom.
2. Går att stängas/tas bort enkelt (t.ex. med ESC)</t>
  </si>
  <si>
    <t>R 158</t>
  </si>
  <si>
    <t>9.2.1.4</t>
  </si>
  <si>
    <t>En-knapps snabbtangenter</t>
  </si>
  <si>
    <t>Det finns inga enknappskommandon, eller kommandot går att stänga av eller justera.</t>
  </si>
  <si>
    <t>R 68</t>
  </si>
  <si>
    <t>Sida/dokument</t>
  </si>
  <si>
    <t>Observation</t>
  </si>
  <si>
    <t>Förväntning</t>
  </si>
  <si>
    <t>Åtgärdsförslag</t>
  </si>
  <si>
    <t>9.2.5.1</t>
  </si>
  <si>
    <t>Pekargester</t>
  </si>
  <si>
    <t>All funktionalitet som kräver flera fingrar eller rörelser är också hanterbar med ett enda finger utan rörelser, förutom om flera fingrar eller rörelse är av avgörande betydelse för funktionen.</t>
  </si>
  <si>
    <t>R 160</t>
  </si>
  <si>
    <t>9.2.5.2</t>
  </si>
  <si>
    <t>Avbryta klick</t>
  </si>
  <si>
    <t>Funktionalitet som är hanterbar med muspekare eller finger slutförs när fingret lyfts, och ingen del av funktionen utförs dessförinnan såvida detta inte är av avgörande betydelse för funktionen.</t>
  </si>
  <si>
    <t>R 161</t>
  </si>
  <si>
    <t>9.2.5.4</t>
  </si>
  <si>
    <t>Styrning genom rörelse av hela enheten</t>
  </si>
  <si>
    <t>Funktionalitet som är hanterbar genom att röra inmatningsenheten eller genom rörelser hos användaren är också hanterbar via användargränssnittskomponenter, och respons på rörelsen går att stänga av för att undvika oavsiktlig aktivering, utom när rörelsen är av avgörande betydelse.</t>
  </si>
  <si>
    <t>R 163</t>
  </si>
  <si>
    <t>9.1.4.4</t>
  </si>
  <si>
    <t>Förstoring av text</t>
  </si>
  <si>
    <r>
      <t xml:space="preserve">Det går att förstora </t>
    </r>
    <r>
      <rPr>
        <i/>
        <sz val="11"/>
        <color theme="1"/>
        <rFont val="Calibri"/>
        <family val="2"/>
        <scheme val="minor"/>
      </rPr>
      <t>texten</t>
    </r>
    <r>
      <rPr>
        <sz val="11"/>
        <color theme="1"/>
        <rFont val="Calibri"/>
        <family val="2"/>
        <scheme val="minor"/>
      </rPr>
      <t xml:space="preserve"> till 200 procent utan att information eller funktion går förlorad.</t>
    </r>
  </si>
  <si>
    <t>R 127</t>
  </si>
  <si>
    <t>9.1.4.12</t>
  </si>
  <si>
    <r>
      <t xml:space="preserve">Justering av textavstånd </t>
    </r>
    <r>
      <rPr>
        <i/>
        <sz val="11"/>
        <color theme="1"/>
        <rFont val="Calibri"/>
        <family val="2"/>
        <scheme val="minor"/>
      </rPr>
      <t>(text spacing)</t>
    </r>
  </si>
  <si>
    <t>Det går att öka avståndet mellan tecken, ord, rader och stycken utan att information eller funktion går förlorad.</t>
  </si>
  <si>
    <t>R 157</t>
  </si>
  <si>
    <t>9.1.4.10</t>
  </si>
  <si>
    <t>Flexibel layout</t>
  </si>
  <si>
    <t>Layouten fungerar utan skrollning i två dimensioner vid bredden 320px (vertikalt skrollande innehåll) eller höjden 256px (horisontellt skrollande innehåll).</t>
  </si>
  <si>
    <t>R 91</t>
  </si>
  <si>
    <t>9.1.3.4</t>
  </si>
  <si>
    <t>Skärmorientering</t>
  </si>
  <si>
    <t>Innehållet är inte begränsat, med avseende på presentation och hantering, till en enda orientering av den använda enheten.</t>
  </si>
  <si>
    <t>R 153</t>
  </si>
  <si>
    <t>9.1.3.3</t>
  </si>
  <si>
    <t>Sensoriska kännetecken</t>
  </si>
  <si>
    <t>Hänvisningar till komponenter och innehåll är inte enbart beroende av sensoriska kännetecken som färg, form, storlek, placering, orientering eller ljud.</t>
  </si>
  <si>
    <t>R 123</t>
  </si>
  <si>
    <t>9.1.4.1</t>
  </si>
  <si>
    <t>Användning av färger</t>
  </si>
  <si>
    <t>Färg används inte som det enda visuella sättet att förmedla information eller särskilja ett visuellt element.</t>
  </si>
  <si>
    <t>R 124</t>
  </si>
  <si>
    <t>9.1.4.3</t>
  </si>
  <si>
    <t>Kontrast för text</t>
  </si>
  <si>
    <t>Kontrastvärdet för text är minst 4,5:1 (för stor text 3:1).</t>
  </si>
  <si>
    <t>R 126</t>
  </si>
  <si>
    <t>9.1.4.11</t>
  </si>
  <si>
    <t>Kontrast för annat än text</t>
  </si>
  <si>
    <t>Kontrastvärdet för komponenter och grafiska element som förmedlar information är minst 3:1.</t>
  </si>
  <si>
    <t>R 156</t>
  </si>
  <si>
    <t>9.1.1.1</t>
  </si>
  <si>
    <t>Textalternativ</t>
  </si>
  <si>
    <t>Alla förgrundsbilder har ett alt-attribut som förmedlar samma information som bilden i det sammanhang där den används.</t>
  </si>
  <si>
    <t>R 115</t>
  </si>
  <si>
    <t>9.1.4.5</t>
  </si>
  <si>
    <t>Bilder av text</t>
  </si>
  <si>
    <t>All text utgörs av text, inte bilder av text, förutom där texten utseende har avgörande betydelse (t.ex. logotyper).</t>
  </si>
  <si>
    <t>R 128</t>
  </si>
  <si>
    <t>9.3.2.4</t>
  </si>
  <si>
    <t>Konsekvent benämning</t>
  </si>
  <si>
    <t>Komponenter som har samma funktion på flera sidor identifieras konsekvent med t.ex. ledtext/etikett, namn eller textalternativ.</t>
  </si>
  <si>
    <t>R 146</t>
  </si>
  <si>
    <t>9.3.3.2</t>
  </si>
  <si>
    <t>Ledtexter, instruktioner</t>
  </si>
  <si>
    <t>1. Det finns ledtexter/etiketter eller instruktioner när innehåll kräver inmatning från användaren.
2. Om ett särskilt format för indata förväntas framgår det tydligt av ledtexten.
3. Det framgår tydligt vilka fält som är obligatoriska eller valfria.
4. Ledtexter är visuellt placerade så att det inte uppstår några tvetydigheter om vilket fält de tillhör.
5. Grupper av sammanhörande fält omsluts av ett &lt;fieldset&gt; med en beskrivande &lt;legend&gt;.</t>
  </si>
  <si>
    <t>R 55</t>
  </si>
  <si>
    <t>9.1.3.5</t>
  </si>
  <si>
    <t>Specifika typer av inmatningsfält</t>
  </si>
  <si>
    <r>
      <t xml:space="preserve">Inmatningsfält har </t>
    </r>
    <r>
      <rPr>
        <i/>
        <sz val="11"/>
        <color theme="1"/>
        <rFont val="Calibri"/>
        <family val="2"/>
        <scheme val="minor"/>
      </rPr>
      <t>autocomplete</t>
    </r>
    <r>
      <rPr>
        <sz val="11"/>
        <color theme="1"/>
        <rFont val="Calibri"/>
        <family val="2"/>
        <scheme val="minor"/>
      </rPr>
      <t>-attribut för de värden som listas i HTML-specifikationen.</t>
    </r>
  </si>
  <si>
    <t>R 154</t>
  </si>
  <si>
    <t>9.4.1.2</t>
  </si>
  <si>
    <t>Namn, roll, värde</t>
  </si>
  <si>
    <t>Alla komponenter i användargränssnittet har ett namn och en roll som hjälpmedel kan komma åt.</t>
  </si>
  <si>
    <t>R 152</t>
  </si>
  <si>
    <t>9.2.5.3</t>
  </si>
  <si>
    <t>Etiketter i namn</t>
  </si>
  <si>
    <t>Komponenter med en ledtext/etikett som innehåller text eller bild av text har ett namn som innehåller den synliga texten.</t>
  </si>
  <si>
    <t>R 162</t>
  </si>
  <si>
    <t>9.3.2.2</t>
  </si>
  <si>
    <t>Oväntat beteende vid inmatning</t>
  </si>
  <si>
    <t>Att ändra värdet i en komponent eller ett fält ändrar inte kontexten, om inte användaren förvarnats om detta.</t>
  </si>
  <si>
    <t>R 144</t>
  </si>
  <si>
    <t>9.3.3.1</t>
  </si>
  <si>
    <t>Felmeddelanden</t>
  </si>
  <si>
    <t>Om ett inmatningsfel upptäcks automatiskt ska fältet markeras och felet beskrivas för användaren i text.</t>
  </si>
  <si>
    <t>R 2</t>
  </si>
  <si>
    <t>9.3.3.3</t>
  </si>
  <si>
    <t>Korrigeringsförslag</t>
  </si>
  <si>
    <t>Om ett inmatningsfel upptäcks automatiskt och det finns kända korrigeringsförslag ska de presenteras för användaren, utom om det skulle äventyra säkerheten eller syftet med innehållet.</t>
  </si>
  <si>
    <t>R 149</t>
  </si>
  <si>
    <t>9.3.3.4</t>
  </si>
  <si>
    <t>Förhindra allvarliga konsekvenser</t>
  </si>
  <si>
    <t>För sidor som innebär att användaren ingår rättsliga åtaganden, utför ekonomiska transaktioner, ändrar/raderar användarstyrda data etc:
• åtgärden kan ångras, eller
• data kontrolleras och användaren kan rätta, eller
• användaren kan förhandsgranska och rätta innan åtgärden slutförs.</t>
  </si>
  <si>
    <t>R 150</t>
  </si>
  <si>
    <t>Förinspelat ljud och video</t>
  </si>
  <si>
    <t>1. För ljudspår finns en transkription eller motsvarande.
2. För animeringar/video utan ljud finns antingen en textversion eller ett ljudspår med samma information.</t>
  </si>
  <si>
    <t>R 116</t>
  </si>
  <si>
    <t>9.1.2.2</t>
  </si>
  <si>
    <t>9.1.2.1</t>
  </si>
  <si>
    <t>Textning för hörselskadade</t>
  </si>
  <si>
    <t>Förinspelad video med ljud har textning för hörselskadade.</t>
  </si>
  <si>
    <t>R 117</t>
  </si>
  <si>
    <t>9.1.2.5</t>
  </si>
  <si>
    <t>Syntolkning</t>
  </si>
  <si>
    <t>Det finns syntolkning (ljudbeskrivningar) av all förinspelad video.</t>
  </si>
  <si>
    <t>R 120</t>
  </si>
  <si>
    <t>7.1.1</t>
  </si>
  <si>
    <t>Visa textning</t>
  </si>
  <si>
    <t>På webbsidor som visar video med ljud finns ett sätt att visa textningen.</t>
  </si>
  <si>
    <t>7.1.2</t>
  </si>
  <si>
    <t>Synkronisera textning</t>
  </si>
  <si>
    <t>7.1.3</t>
  </si>
  <si>
    <t>Bevara textning</t>
  </si>
  <si>
    <t>Om webbsidan vidaresänder, omvandlar eller spelar in video med synkroniserat ljud bevaras textningsinformationen.</t>
  </si>
  <si>
    <t>7.2.1</t>
  </si>
  <si>
    <t>Spela upp syntolkning</t>
  </si>
  <si>
    <t>På webbsidor som visar video med ljud finns ett sätt att spela upp tillgänglig syntolkning.</t>
  </si>
  <si>
    <t>7.2.2</t>
  </si>
  <si>
    <t>Synkronisera syntolkning</t>
  </si>
  <si>
    <t>När webbsidan spelar upp syntolkning är den synkroniserad med det audiovisuella innehållet.</t>
  </si>
  <si>
    <t>7.2.3</t>
  </si>
  <si>
    <t>Om webbsidan vidaresänder, omvandlar eller spelar in video med synkroniserat ljud bevaras syntolkningsinformationen.</t>
  </si>
  <si>
    <t>Bevara syntolkning</t>
  </si>
  <si>
    <t>9.4.1.1</t>
  </si>
  <si>
    <t>Giltig kod</t>
  </si>
  <si>
    <t>HTML-koden validerar utan fel.</t>
  </si>
  <si>
    <t>R 84</t>
  </si>
  <si>
    <t>9.3.1.2</t>
  </si>
  <si>
    <t>Språk för innehållsdelar</t>
  </si>
  <si>
    <t>Språket är angivet för varje avsnitt eller fras på annat språk än omgivande text.</t>
  </si>
  <si>
    <t>R 142</t>
  </si>
  <si>
    <t>6.1</t>
  </si>
  <si>
    <t>Bandbredd för tal</t>
  </si>
  <si>
    <t>Om webbsidan erbjuder tvåvägs röstkommunikation är frekvensomfångets övre gräns minst 7 kHz.</t>
  </si>
  <si>
    <t>6.2.3</t>
  </si>
  <si>
    <t>Interoperabilitet</t>
  </si>
  <si>
    <t>6.2.4</t>
  </si>
  <si>
    <t>Responstid för realtidstext</t>
  </si>
  <si>
    <t>6.3</t>
  </si>
  <si>
    <t>Nummerpresentation</t>
  </si>
  <si>
    <t>6.5.2</t>
  </si>
  <si>
    <t>Upplösning vid videosamtal</t>
  </si>
  <si>
    <t>6.5.3</t>
  </si>
  <si>
    <t>Bildväxlingsfrekvens vid videosamtal</t>
  </si>
  <si>
    <t>12.1.1</t>
  </si>
  <si>
    <t>Produktdokumentation som tillhandahålls med webbplatsen, separat eller integrerat, räknar upp och förklarar hur man använder webbplatsens tillgänglighets- och kompatibilitetsfunktioner.</t>
  </si>
  <si>
    <t>12.1.2</t>
  </si>
  <si>
    <t>Tillgänglig produktdokumentation</t>
  </si>
  <si>
    <t>Produktdokumentation som tillhandahålls med webbplatsen finns i minst ett tillgängligt format enligt följande avsnitt i EN 301 549:
• avsnitt 9 (webbsidor)
• avsnitt 10 (dokument).</t>
  </si>
  <si>
    <t>12.2.2</t>
  </si>
  <si>
    <t>Information om tillgänglighetsfunktioner</t>
  </si>
  <si>
    <t>Supporttjänster erbjuder information om de tillgänglighets- och kompatibilitetsfunktioner som ingår i produktdokumentationen.</t>
  </si>
  <si>
    <t>12.2.3</t>
  </si>
  <si>
    <t>Effektiv kommunikation</t>
  </si>
  <si>
    <t>Supporttjänster tillmötesgår kommunikationsbehov hos användare med funktionsnedsättning, antingen direkt eller via en hänvisningspunkt.</t>
  </si>
  <si>
    <t>Tillgänglig supportdokumentation</t>
  </si>
  <si>
    <t>9.4.1.3</t>
  </si>
  <si>
    <t>Statusmeddelanden</t>
  </si>
  <si>
    <t>Statusmeddelanden kan bli automatiskt tydliggjorda genom ARIA-attribut eller liknande, utan att först få fokus.</t>
  </si>
  <si>
    <t>R 164</t>
  </si>
  <si>
    <t>9.2.2.1</t>
  </si>
  <si>
    <t>Tidsgränser</t>
  </si>
  <si>
    <t>Det finns ingen tidsgräns för hur användaren interagerar med sidan. Om tidsgräns finns kan användaren stänga av, anpassa eller utöka den till minst 10 gånger ursprungsvärdet.</t>
  </si>
  <si>
    <t>5.3</t>
  </si>
  <si>
    <t>Biometri</t>
  </si>
  <si>
    <t>Webbplatser som använder biometriska kännetecken är inte beroende av ett specifikt biometriskt kännetecken som enda sätt att identifiera användaren för att ge åtkomst till tjänsten.</t>
  </si>
  <si>
    <t>5.4</t>
  </si>
  <si>
    <t>Omvandling</t>
  </si>
  <si>
    <t>Funktioner som omvandlar information eller kommunikation bevarar all dokumenterad icke-proprietär information som tillhandahålls för tillgänglighet, i den mån sådan information ryms i och stöds av målformatet.</t>
  </si>
  <si>
    <t>10.1.4.2</t>
  </si>
  <si>
    <t>10.1.1.1</t>
  </si>
  <si>
    <t>10.1.2.1</t>
  </si>
  <si>
    <t>10.1.2.2</t>
  </si>
  <si>
    <t>10.1.2.5</t>
  </si>
  <si>
    <t>10.1.3.1</t>
  </si>
  <si>
    <t>10.1.3.3</t>
  </si>
  <si>
    <t>10.1.3.4</t>
  </si>
  <si>
    <t>10.1.3.5</t>
  </si>
  <si>
    <t>10.1.4.1</t>
  </si>
  <si>
    <t>10.1.4.3</t>
  </si>
  <si>
    <t>10.1.4.4</t>
  </si>
  <si>
    <t>10.1.4.5</t>
  </si>
  <si>
    <t>10.1.4.10</t>
  </si>
  <si>
    <t>10.1.4.11</t>
  </si>
  <si>
    <t>10.1.4.12</t>
  </si>
  <si>
    <t>10.1.4.13</t>
  </si>
  <si>
    <t>10.2.1.1</t>
  </si>
  <si>
    <t>10.2.1.2</t>
  </si>
  <si>
    <t>10.2.1.4</t>
  </si>
  <si>
    <t>10.2.2.1</t>
  </si>
  <si>
    <t>10.2.2.2</t>
  </si>
  <si>
    <t>10.2.3.1</t>
  </si>
  <si>
    <t>10.2.4.2</t>
  </si>
  <si>
    <t>10.2.4.3</t>
  </si>
  <si>
    <t>10.2.4.4</t>
  </si>
  <si>
    <t>10.2.4.6</t>
  </si>
  <si>
    <t>10.2.4.7</t>
  </si>
  <si>
    <t>10.2.5.1</t>
  </si>
  <si>
    <t>10.2.5.2</t>
  </si>
  <si>
    <t>10.2.5.3</t>
  </si>
  <si>
    <t>10.2.5.4</t>
  </si>
  <si>
    <t>10.3.1.1</t>
  </si>
  <si>
    <t>10.3.1.2</t>
  </si>
  <si>
    <t>10.3.2.1</t>
  </si>
  <si>
    <t>10.3.2.2</t>
  </si>
  <si>
    <t>10.3.3.1</t>
  </si>
  <si>
    <t>10.3.3.2</t>
  </si>
  <si>
    <t>10.3.3.3</t>
  </si>
  <si>
    <t>10.3.3.4</t>
  </si>
  <si>
    <t>10.4.1.1</t>
  </si>
  <si>
    <t>10.4.1.2</t>
  </si>
  <si>
    <t>Dokumentation som tillhandahålls genom supporttjänster erbjuds  i minst ett tillgängligt format enligt följande avsnitt i EN 301 549:
• avsnitt 9 (webbsidor)
• avsnitt 10 (dokument).</t>
  </si>
  <si>
    <t>Dokumentet har en titel som beskriver dess ämne eller syfte.</t>
  </si>
  <si>
    <t>Alla rubriker i dokumentet beskriver ämnet eller syftet med det avsnitt som följer.</t>
  </si>
  <si>
    <t>Dokumentet går att hantera med enbart tangentbordet.</t>
  </si>
  <si>
    <t>Sidan går att hantera med enbart tangentbordet.</t>
  </si>
  <si>
    <t>Alla förgrundsbilder har en textekvivalent som förmedlar samma information som bilden i det sammanhang där den används.</t>
  </si>
  <si>
    <t>1. Det finns ledtexter/etiketter eller instruktioner när innehåll kräver inmatning från användaren.
2. Om ett särskilt format för indata förväntas framgår det tydligt av ledtexten.
3. Det framgår tydligt vilka fält som är obligatoriska eller valfria.
4. Ledtexter är visuellt placerade så att det inte uppstår några tvetydigheter om vilket fält de tillhör.</t>
  </si>
  <si>
    <t>Om dokumentformatet stödjer det ska de fält som anges i avsnitt 7 av WCAG 2.1 ha en maskinläsbar typ.</t>
  </si>
  <si>
    <t>I dokument som visar video med ljud finns ett sätt att visa textningen.</t>
  </si>
  <si>
    <t>När dokumentet visar textning för video är den synkroniserad med ljudet.</t>
  </si>
  <si>
    <t>Om dokumentet vidaresänder, omvandlar eller spelar in video med synkroniserat ljud bevaras textningsinformationen.</t>
  </si>
  <si>
    <t>I dokument som visar video med ljud finns ett sätt att spela upp tillgänglig syntolkning.</t>
  </si>
  <si>
    <t>När dokumentet spelar upp syntolkning är den synkroniserad med det audiovisuella innehållet.</t>
  </si>
  <si>
    <t>Om dokumentet vidaresänder, omvandlar eller spelar in video med synkroniserat ljud bevaras syntolkningsinformationen.</t>
  </si>
  <si>
    <t>Det finns ingen tidsgräns för hur användaren interagerar med dokumentet. Om tidsgräns finns kan användaren stänga av, anpassa eller utöka den till minst 10 gånger ursprungsvärdet.</t>
  </si>
  <si>
    <t>Dokument som använder biometriska kännetecken är inte beroende av ett specifikt biometriskt kännetecken som enda sätt att identifiera användaren för att ge åtkomst till dokumentet.</t>
  </si>
  <si>
    <t>Dokumentet följer reglerna för det använda formatet.</t>
  </si>
  <si>
    <t>Granskningsprotokoll</t>
  </si>
  <si>
    <t>1.4.2</t>
  </si>
  <si>
    <t>2.2.2</t>
  </si>
  <si>
    <t>2.3.1</t>
  </si>
  <si>
    <t>3.1.1</t>
  </si>
  <si>
    <t>2.4.2</t>
  </si>
  <si>
    <t>1.3.1</t>
  </si>
  <si>
    <t>2.4.6</t>
  </si>
  <si>
    <t>2.4.4</t>
  </si>
  <si>
    <t>2.1.1</t>
  </si>
  <si>
    <t>2.1.2</t>
  </si>
  <si>
    <t>2.4.7</t>
  </si>
  <si>
    <t>2.4.3</t>
  </si>
  <si>
    <t>3.2.1</t>
  </si>
  <si>
    <t>1.4.13</t>
  </si>
  <si>
    <t>2.1.4</t>
  </si>
  <si>
    <t>2.5.1</t>
  </si>
  <si>
    <t>2.5.2</t>
  </si>
  <si>
    <t>2.5.4</t>
  </si>
  <si>
    <t>1.4.4</t>
  </si>
  <si>
    <t>1.4.12</t>
  </si>
  <si>
    <t>1.4.10</t>
  </si>
  <si>
    <t>1.3.4</t>
  </si>
  <si>
    <t>1.3.3</t>
  </si>
  <si>
    <t>1.4.1</t>
  </si>
  <si>
    <t>1.4.3</t>
  </si>
  <si>
    <t>1.4.11</t>
  </si>
  <si>
    <t>1.1.1</t>
  </si>
  <si>
    <t>1.4.5</t>
  </si>
  <si>
    <t>3.3.2</t>
  </si>
  <si>
    <t>1.3.5</t>
  </si>
  <si>
    <t>4.1.2</t>
  </si>
  <si>
    <t>2.5.3</t>
  </si>
  <si>
    <t>3.2.2</t>
  </si>
  <si>
    <t>3.3.1</t>
  </si>
  <si>
    <t>3.3.3</t>
  </si>
  <si>
    <t>3.3.4</t>
  </si>
  <si>
    <t>1.2.1</t>
  </si>
  <si>
    <t>1.2.2</t>
  </si>
  <si>
    <t>4.1.1</t>
  </si>
  <si>
    <t>3.1.2</t>
  </si>
  <si>
    <t>2.2.1</t>
  </si>
  <si>
    <t>10.1.3.2</t>
  </si>
  <si>
    <t>1.3.2</t>
  </si>
  <si>
    <t>9.1.3.2</t>
  </si>
  <si>
    <t>Information och relationer</t>
  </si>
  <si>
    <t>Allt innehåll är uppmärkt med semantiskt korrekt HTML och, vid behov, ARIA-attribut för att förmedla struktur, relationer och betydelse.
Rubrikstrukturen är korrekt och inga mellannivåer saknas.</t>
  </si>
  <si>
    <t>Innehåll och relationer</t>
  </si>
  <si>
    <t>Tillgänglighetsredogörelse finns.</t>
  </si>
  <si>
    <t>Innehåller namnet på den offentliga aktören.</t>
  </si>
  <si>
    <t>Nåbar från webbplatsens startsida.</t>
  </si>
  <si>
    <t>Innehåller namnet på webbplatsen.</t>
  </si>
  <si>
    <t>Anger följsamhet till lagkraven (helt/delvis/inte förenlig).</t>
  </si>
  <si>
    <t>Innehåller datum för bedömning av följsamhet till lagkraven.</t>
  </si>
  <si>
    <t>Innehåller datum för senaste uppdatering.</t>
  </si>
  <si>
    <t>Innehåller detaljerad, fullständig och tydlig förteckning av innehåll som inte är tillgängligt och skälen till varför det inte är tillgängligt.</t>
  </si>
  <si>
    <t>Redogör för utvärderingsmetoden (t.ex. självskattning, granskning av extern part).</t>
  </si>
  <si>
    <t>Innehåller meddelandefunktion eller länk till sådan.</t>
  </si>
  <si>
    <t>Innehåller länk till DIGG:s anmälningsfunktion.</t>
  </si>
  <si>
    <t>Redogör för innehåll som undantagits på grund av oskäligt  betungande anpassning (12 §) med tydlig motivering.</t>
  </si>
  <si>
    <t>Redogör för innehåll som inte omfattas av lagkraven (9 §).</t>
  </si>
  <si>
    <t>Underkänd</t>
  </si>
  <si>
    <t>11.8.2</t>
  </si>
  <si>
    <t>11.8.3</t>
  </si>
  <si>
    <t>11.8.4</t>
  </si>
  <si>
    <t>11.8.5</t>
  </si>
  <si>
    <t>Skapa tillgängligt innehåll</t>
  </si>
  <si>
    <t>Bevara tillgänglighet vid omvandling</t>
  </si>
  <si>
    <t>Omvandlingen bevarar tillgängligshetsinformationen i det nya formatet om det stödjer likvärdiga mekanismer.</t>
  </si>
  <si>
    <t>När verktyget upptäcker innehåll som inte uppfyller kraven i avsnitt 9 i EN 301 549 erbjuder det förslag på hur bristen kan åtgärdas.</t>
  </si>
  <si>
    <t>Mallar</t>
  </si>
  <si>
    <t>Minst en av mallarna för att skapa innehåll uppfyller kraven i avsnitt 9 i EN 301 549 och identifieras som sådan.</t>
  </si>
  <si>
    <t>Redigeringsverktyget gör det möjligt, och guidar till, att redigera innehålla enligt kraven i avsnitt 9 i EN 301 549.</t>
  </si>
  <si>
    <t>11.7</t>
  </si>
  <si>
    <t>Användarinställningar</t>
  </si>
  <si>
    <t>Det finns ett sätt att använda webbsidan som tillämpar användarens plattformsinställningar för färger, kontrast, teckensnitt, teckenstorlek och fokusmarkör.</t>
  </si>
  <si>
    <t>Tillgänglighetsfunktioner för produktdokumentation</t>
  </si>
  <si>
    <t>Dokumentet förmedlar struktur och relationer till hjälpmedel. Rubrikstrukturen är korrekt och inga mellannivåer saknas.</t>
  </si>
  <si>
    <t>Sidans huvudsakliga språk är angivet på ett maskinläsbart sätt.</t>
  </si>
  <si>
    <t>Avsnitt i
EN 301 549</t>
  </si>
  <si>
    <t>Nivå i
WCAG</t>
  </si>
  <si>
    <t>Antal
underkända dokument</t>
  </si>
  <si>
    <t>7.3</t>
  </si>
  <si>
    <t>Användarkontroller</t>
  </si>
  <si>
    <t>Kontroller för texting och syntolkning ska finnas på samma interaktionsnivå som de primära mediekontrollerna.</t>
  </si>
  <si>
    <t>Beskrivet i
redogörelsen?</t>
  </si>
  <si>
    <t>R165</t>
  </si>
  <si>
    <t>R166</t>
  </si>
  <si>
    <t>R167</t>
  </si>
  <si>
    <t>R169</t>
  </si>
  <si>
    <t>R170</t>
  </si>
  <si>
    <t>R171</t>
  </si>
  <si>
    <t>R172</t>
  </si>
  <si>
    <t>R173</t>
  </si>
  <si>
    <t>R117</t>
  </si>
  <si>
    <t>R120</t>
  </si>
  <si>
    <t>J</t>
  </si>
  <si>
    <t>W</t>
  </si>
  <si>
    <t>S</t>
  </si>
  <si>
    <t>9.1.2.3</t>
  </si>
  <si>
    <t>Textalternativ eller syntolkning</t>
  </si>
  <si>
    <t>Det finns transkriptioner eller syntolkningar (ljudbeskrivningar) av all förinspelad video.</t>
  </si>
  <si>
    <t>R118</t>
  </si>
  <si>
    <t>10.1.2.3</t>
  </si>
  <si>
    <t>1.2.3</t>
  </si>
  <si>
    <t>1.2.5</t>
  </si>
  <si>
    <t>rT</t>
  </si>
  <si>
    <t>cD</t>
  </si>
  <si>
    <t>lEn</t>
  </si>
  <si>
    <t>lA</t>
  </si>
  <si>
    <t>lAA</t>
  </si>
  <si>
    <t>m</t>
  </si>
  <si>
    <t>n</t>
  </si>
  <si>
    <t>P</t>
  </si>
  <si>
    <t>WV</t>
  </si>
  <si>
    <t>LV</t>
  </si>
  <si>
    <t>WPC</t>
  </si>
  <si>
    <t>WH</t>
  </si>
  <si>
    <t>WVC</t>
  </si>
  <si>
    <t>LMS</t>
  </si>
  <si>
    <t>LR</t>
  </si>
  <si>
    <t>PST</t>
  </si>
  <si>
    <t>LC</t>
  </si>
  <si>
    <t>I</t>
  </si>
  <si>
    <t>LH</t>
  </si>
  <si>
    <t>s</t>
  </si>
  <si>
    <t>Nivå i WCAG</t>
  </si>
  <si>
    <t>Antal underkända sidor</t>
  </si>
  <si>
    <t>wT</t>
  </si>
  <si>
    <t>d</t>
  </si>
  <si>
    <t>L</t>
  </si>
  <si>
    <t>helt</t>
  </si>
  <si>
    <t>delvis</t>
  </si>
  <si>
    <t>utan syn</t>
  </si>
  <si>
    <t>nedsatt syn</t>
  </si>
  <si>
    <t>utan färgseende</t>
  </si>
  <si>
    <t>utan hörsel</t>
  </si>
  <si>
    <t>nedsatt hörsel</t>
  </si>
  <si>
    <t>nedsatt motorik</t>
  </si>
  <si>
    <t>nedsatt rörlighet</t>
  </si>
  <si>
    <t>känslighet för flimmer</t>
  </si>
  <si>
    <t>nedsatt kognition</t>
  </si>
  <si>
    <t>Otillgänglighet</t>
  </si>
  <si>
    <t>Tillgänglighetsredogörelse</t>
  </si>
  <si>
    <t>9.1.2.4</t>
  </si>
  <si>
    <t>Textning (direktsänd)</t>
  </si>
  <si>
    <t>Direktsänd video med ljud har textning för hörselskadade.</t>
  </si>
  <si>
    <t>R119</t>
  </si>
  <si>
    <t>&lt;namn&gt;</t>
  </si>
  <si>
    <t>utan talförmåga</t>
  </si>
  <si>
    <t>11.8.1</t>
  </si>
  <si>
    <t>Redigera innehåll</t>
  </si>
  <si>
    <t>Redigeringsverktyg ska uppfylla kraven på tillgänglighet i avsnitt 11.8.2-11.8.5.</t>
  </si>
  <si>
    <t>6.2.1.1</t>
  </si>
  <si>
    <t>Kommunikation via realtidstext</t>
  </si>
  <si>
    <t>6.2.1.2</t>
  </si>
  <si>
    <t>Samtidig röst- och textkommunikation</t>
  </si>
  <si>
    <t>6.2.2.1</t>
  </si>
  <si>
    <t>Visuellt urskiljbar visning</t>
  </si>
  <si>
    <t>Om webbsidan har en funktion för realtidstext går det att särskilja avsändarens och mottagarens RTT-text visuellt.</t>
  </si>
  <si>
    <t>6.2.2.2</t>
  </si>
  <si>
    <t>Maskinellt urskiljbar visning</t>
  </si>
  <si>
    <t>Om webbsidan har en funktion för realtidstext går det att särskilja avsändarens och mottagarens RTT-text maskinellt.</t>
  </si>
  <si>
    <t>6.2.2.3</t>
  </si>
  <si>
    <t>Talarindikering via realtidstext</t>
  </si>
  <si>
    <t>6.2.2.4</t>
  </si>
  <si>
    <t>Om webbsidan har en funktion för realtidstext och indikerar vem som talar med röst ska den även indikera vem som skriver via realtidstext.</t>
  </si>
  <si>
    <t>Om webbsidan har en funktion för realtidstext ska den tillhandahålla visuell indikering i realtid av ljudaktivitet.</t>
  </si>
  <si>
    <t>6.5.4</t>
  </si>
  <si>
    <t>6.5.5</t>
  </si>
  <si>
    <t>6.5.6</t>
  </si>
  <si>
    <t>Webbsidor med realtidstext har interoperabilitet med följande sätt (om tillämpligt):
• via PSTN med IKT ansluten enligt ITU-T V.18
• över VoIP med SIP, enligt RFC 4103
• IMS
• annat relevant och applicerbart protokoll med stöd för att indikera förlorade och förvanskade tecken i uppkopplingen.</t>
  </si>
  <si>
    <t>Om webbsidan erbjuder tvåvägs röstkommunikation går det även att kommunicera via RTT (Real-Time Text), utom om detta skulle kräva ändringar av hårdvara.</t>
  </si>
  <si>
    <t>Om webbsidan erbjuder tvåvägs röstkommunikation och RTT går det att kommunicera via röst och RTT samtidigt via en enda anslutning.</t>
  </si>
  <si>
    <t>Om webbsidan har en funktion för realtidstext sänds inmatad text till nätverket inom 500 millisekunder.</t>
  </si>
  <si>
    <t>Om webbsidan erbjuder nummerpresentation eller liknande funktioner är den uppringandes identitet tillgänglig som text och vara maskinläsbar (utom vid stängd funktionalitet).</t>
  </si>
  <si>
    <t>Om webbsidan erbjuder tvåvägs videokommunikation är högsta möjliga upplösning i videosamtalet minst QVGA (320×240 pixlar).</t>
  </si>
  <si>
    <t>Om webbsidan erbjuder tvåvägs videokommunikation är högsta möjliga bildväxlingsfrekvens minst 20 bilder/s.</t>
  </si>
  <si>
    <t>Om webbsidan erbjuder tvåväga videokommunikation får fördröjningen mellan ljud och bild inte överstiga 100 millisekunder.</t>
  </si>
  <si>
    <t>Synkronisering mellan ljud och bild.</t>
  </si>
  <si>
    <t>Visuell ljudindikering med video</t>
  </si>
  <si>
    <t>Om webbsidan erbjuder tvåvägs videokommunikation ska den tillhandahålla visuell indikering i realtid av ljudaktivitet,</t>
  </si>
  <si>
    <t>Talarindikering för teckenspråk</t>
  </si>
  <si>
    <t>Visuell ljudindikering för realtidstext</t>
  </si>
  <si>
    <t>Om webbsidan har talarindikering för röstanvändare ska den tillhandahålla indikering för teckenspråksanvändning i realtid.</t>
  </si>
  <si>
    <t>7.1.4</t>
  </si>
  <si>
    <t>7.1.5</t>
  </si>
  <si>
    <t>När webbsidan visar textning för video är den synkroniserad med ljudet med en fördröjning som inte överstiger 100 millisekunder.</t>
  </si>
  <si>
    <t>Textningsegenskaper</t>
  </si>
  <si>
    <t>Om webbsidan visar textning ska den tillhandahålla ett sätt för användaren att anpassa visningsegenskaperna för textningen, om inte textningen är "inbränd" i filmen.</t>
  </si>
  <si>
    <t>Upplästa undertexter</t>
  </si>
  <si>
    <t>Om webbsidan visar video med ljud ska den tillhandahålla ett sätt att få textningen uppläst, utom då texten inte är maskinläsbar.</t>
  </si>
  <si>
    <t>10.4.1.3</t>
  </si>
  <si>
    <t>Statusmeddelanden kan bli automatiskt tydliggjorda utan att först få fokus.</t>
  </si>
  <si>
    <t>4.1.3</t>
  </si>
  <si>
    <t>9.6</t>
  </si>
  <si>
    <t>Följsamhetskrav för WCAG</t>
  </si>
  <si>
    <t>Om dokumentet visar textning ska den tillhandahålla ett sätt för användaren att anpassa visningsegenskaperna för textningen, om inte textningen är "inbränd" i filmen.</t>
  </si>
  <si>
    <t>Om dokumentet visar video med ljud ska den tillhandahålla ett sätt att få textningen uppläst, utom då texten inte är maskinläsbar.</t>
  </si>
  <si>
    <t>6.4</t>
  </si>
  <si>
    <t>Alternativ till röststyrda tjänster</t>
  </si>
  <si>
    <t>Om sidan erbjuder tvåvägs röstkommunikation och även erbjuder röstbrevlåda, talsvar eller röststyrda menyer ska den också erbjuda sätt att komma åt informationen och använda tjänsterna utan hörsel- och talförmåga.</t>
  </si>
  <si>
    <t>En webbsida ska uppfylla följande fem följsamhetskrav för WCAG 2.1 på nivå AA:
1) följsamhetsnivå
2) hela sidan
3) hela processen
4) använder endast teknik med stöd för tillgänglighetshjälpmedel
5) inget hindrande innehåll.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</si>
</sst>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i/>
      <sz val="11"/>
      <color theme="1"/>
      <name val="Calibri"/>
      <family val="2"/>
      <scheme val="minor"/>
    </font>
    <font>
      <sz val="20"/>
      <color rgb="FF9C685E"/>
      <name val="Calibri"/>
      <family val="2"/>
      <scheme val="minor"/>
    </font>
    <font>
      <sz val="24"/>
      <color rgb="FF9C685E"/>
      <name val="Calibri"/>
      <family val="2"/>
      <scheme val="minor"/>
    </font>
    <font>
      <sz val="16"/>
      <color rgb="FF9C685E"/>
      <name val="Calibri"/>
      <family val="2"/>
      <scheme val="minor"/>
    </font>
    <font>
      <sz val="11"/>
      <color rgb="FF9C685E"/>
      <name val="Calibri"/>
      <family val="2"/>
      <scheme val="minor"/>
    </font>
    <font>
      <u/>
      <sz val="11"/>
      <color rgb="FF055EB8"/>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theme="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applyNumberFormat="0" applyFill="0" applyBorder="0" applyAlignment="0" applyProtection="0"/>
  </cellStyleXfs>
  <cellXfs count="44">
    <xf numFmtId="0" fontId="0" fillId="0" borderId="0" xfId="0"/>
    <xf numFmtId="0" fontId="0" fillId="0" borderId="0" xfId="0" applyAlignment="1">
      <alignment horizontal="center"/>
    </xf>
    <xf numFmtId="0" fontId="0" fillId="0" borderId="0" xfId="0" applyAlignment="1">
      <alignment vertical="top"/>
    </xf>
    <xf numFmtId="1" fontId="0" fillId="0" borderId="0" xfId="0" applyNumberFormat="1" applyAlignment="1">
      <alignment horizontal="center"/>
    </xf>
    <xf numFmtId="0" fontId="0" fillId="0" borderId="0" xfId="0" applyAlignment="1">
      <alignment horizontal="center" vertical="top"/>
    </xf>
    <xf numFmtId="0" fontId="0" fillId="0" borderId="0" xfId="0" applyAlignment="1">
      <alignment wrapText="1"/>
    </xf>
    <xf numFmtId="0" fontId="0" fillId="0" borderId="0" xfId="0" applyAlignment="1">
      <alignment vertical="top" wrapText="1"/>
    </xf>
    <xf numFmtId="49" fontId="24" fillId="0" borderId="0" xfId="42" applyNumberFormat="1" applyAlignment="1">
      <alignment vertical="top"/>
    </xf>
    <xf numFmtId="1" fontId="0" fillId="0" borderId="0" xfId="0" applyNumberFormat="1" applyAlignment="1">
      <alignment horizontal="center" wrapText="1"/>
    </xf>
    <xf numFmtId="0" fontId="0" fillId="0" borderId="0" xfId="0" applyAlignment="1">
      <alignment vertical="top"/>
    </xf>
    <xf numFmtId="0" fontId="0" fillId="0" borderId="0" xfId="0" applyAlignment="1">
      <alignment vertical="top"/>
    </xf>
    <xf numFmtId="0" fontId="0" fillId="0" borderId="0" xfId="0" applyAlignment="1"/>
    <xf numFmtId="0" fontId="0" fillId="0" borderId="0" xfId="0" applyAlignment="1">
      <alignment vertical="top"/>
    </xf>
    <xf numFmtId="0" fontId="1" fillId="19" borderId="0" xfId="28" applyAlignment="1">
      <alignment vertical="top" wrapText="1"/>
    </xf>
    <xf numFmtId="1" fontId="0" fillId="0" borderId="0" xfId="0" applyNumberFormat="1" applyProtection="1"/>
    <xf numFmtId="0" fontId="22" fillId="0" borderId="0" xfId="0" applyFont="1" applyAlignment="1">
      <alignment vertical="top"/>
    </xf>
    <xf numFmtId="0" fontId="23" fillId="0" borderId="0" xfId="0" applyFont="1" applyAlignment="1">
      <alignment vertical="top"/>
    </xf>
    <xf numFmtId="0" fontId="0" fillId="0" borderId="0" xfId="0" applyBorder="1" applyAlignment="1"/>
    <xf numFmtId="0" fontId="21" fillId="33" borderId="0" xfId="0" applyFont="1" applyFill="1" applyBorder="1" applyAlignment="1">
      <alignment vertical="top"/>
    </xf>
    <xf numFmtId="0" fontId="0" fillId="0" borderId="0" xfId="0" applyNumberFormat="1" applyBorder="1" applyAlignment="1">
      <alignment horizontal="left" vertical="center" wrapText="1" indent="5"/>
    </xf>
    <xf numFmtId="0" fontId="0" fillId="0" borderId="0" xfId="0" applyBorder="1"/>
    <xf numFmtId="0" fontId="20" fillId="0" borderId="0" xfId="0" applyFont="1" applyBorder="1" applyAlignment="1">
      <alignment horizontal="left" vertical="center"/>
    </xf>
    <xf numFmtId="0" fontId="24" fillId="0" borderId="0" xfId="42" applyBorder="1" applyAlignment="1">
      <alignment horizontal="left" vertical="center"/>
    </xf>
    <xf numFmtId="14" fontId="0" fillId="0" borderId="0" xfId="0" applyNumberFormat="1" applyBorder="1" applyAlignment="1">
      <alignment horizontal="left" vertical="center"/>
    </xf>
    <xf numFmtId="1" fontId="0" fillId="0" borderId="0" xfId="0" applyNumberFormat="1" applyBorder="1" applyAlignment="1">
      <alignment horizontal="left" vertical="center"/>
    </xf>
    <xf numFmtId="0" fontId="0" fillId="0" borderId="0" xfId="0" applyAlignment="1">
      <alignment horizontal="center" wrapText="1"/>
    </xf>
    <xf numFmtId="0" fontId="0" fillId="0" borderId="10" xfId="0" applyBorder="1" applyAlignment="1">
      <alignment vertical="top"/>
    </xf>
    <xf numFmtId="0" fontId="0" fillId="0" borderId="0" xfId="0" applyNumberFormat="1" applyBorder="1" applyAlignment="1">
      <alignment horizontal="left" wrapText="1" indent="5"/>
    </xf>
    <xf numFmtId="0" fontId="23" fillId="0" borderId="0" xfId="0" applyFont="1" applyAlignment="1">
      <alignment horizontal="center" vertical="top"/>
    </xf>
    <xf numFmtId="164" fontId="18" fillId="0" borderId="0" xfId="42" applyNumberFormat="1" applyFont="1" applyAlignment="1">
      <alignment vertical="top"/>
    </xf>
    <xf numFmtId="165" fontId="18" fillId="0" borderId="0" xfId="42" applyNumberFormat="1" applyFont="1" applyAlignment="1">
      <alignment vertical="top"/>
    </xf>
    <xf numFmtId="164" fontId="0" fillId="0" borderId="0" xfId="0" applyNumberFormat="1"/>
    <xf numFmtId="1" fontId="0" fillId="0" borderId="0" xfId="0" applyNumberFormat="1" applyAlignment="1"/>
    <xf numFmtId="1" fontId="0" fillId="0" borderId="0" xfId="0" applyNumberFormat="1"/>
    <xf numFmtId="49" fontId="0" fillId="0" borderId="0" xfId="0" applyNumberFormat="1" applyAlignment="1">
      <alignment horizontal="center" vertical="top"/>
    </xf>
    <xf numFmtId="49" fontId="23" fillId="0" borderId="0" xfId="0" applyNumberFormat="1" applyFont="1" applyAlignment="1">
      <alignment horizontal="center" vertical="top"/>
    </xf>
    <xf numFmtId="49" fontId="18" fillId="0" borderId="0" xfId="42" applyNumberFormat="1" applyFont="1" applyAlignment="1">
      <alignment horizontal="center" vertical="top"/>
    </xf>
    <xf numFmtId="49" fontId="18" fillId="0" borderId="0" xfId="0" applyNumberFormat="1" applyFont="1" applyAlignment="1">
      <alignment horizontal="center" vertical="top"/>
    </xf>
    <xf numFmtId="49" fontId="0" fillId="0" borderId="0" xfId="0" applyNumberFormat="1" applyAlignment="1">
      <alignment horizontal="center"/>
    </xf>
    <xf numFmtId="2" fontId="18" fillId="0" borderId="0" xfId="42" applyNumberFormat="1" applyFont="1" applyAlignment="1">
      <alignment vertical="top"/>
    </xf>
    <xf numFmtId="2" fontId="0" fillId="0" borderId="0" xfId="0" applyNumberFormat="1"/>
    <xf numFmtId="1" fontId="18" fillId="3" borderId="11" xfId="7" applyNumberFormat="1" applyFont="1" applyBorder="1" applyAlignment="1">
      <alignment horizontal="left" vertical="center"/>
    </xf>
    <xf numFmtId="0" fontId="0" fillId="0" borderId="0" xfId="0" applyAlignment="1">
      <alignment horizontal="left" vertical="top"/>
    </xf>
    <xf numFmtId="0" fontId="0" fillId="0" borderId="0" xfId="0" applyFill="1" applyAlignment="1">
      <alignment horizontal="center" vertical="top"/>
    </xf>
  </cellXfs>
  <cellStyles count="43">
    <cellStyle name="20 % - Dekorfärg1" xfId="19" builtinId="30" customBuiltin="1"/>
    <cellStyle name="20 % - Dekorfärg2" xfId="23" builtinId="34" customBuiltin="1"/>
    <cellStyle name="20 % - Dekorfärg3" xfId="27" builtinId="38" customBuiltin="1"/>
    <cellStyle name="20 % - Dekorfärg4" xfId="31" builtinId="42" customBuiltin="1"/>
    <cellStyle name="20 % - Dekorfärg5" xfId="35" builtinId="46" customBuiltin="1"/>
    <cellStyle name="20 % - Dekorfärg6" xfId="39" builtinId="50" customBuiltin="1"/>
    <cellStyle name="40 % - Dekorfärg1" xfId="20" builtinId="31" customBuiltin="1"/>
    <cellStyle name="40 % - Dekorfärg2" xfId="24" builtinId="35" customBuiltin="1"/>
    <cellStyle name="40 % - Dekorfärg3" xfId="28" builtinId="39" customBuiltin="1"/>
    <cellStyle name="40 % - Dekorfärg4" xfId="32" builtinId="43" customBuiltin="1"/>
    <cellStyle name="40 % - Dekorfärg5" xfId="36" builtinId="47" customBuiltin="1"/>
    <cellStyle name="40 % - Dekorfärg6" xfId="40" builtinId="51" customBuiltin="1"/>
    <cellStyle name="60 % - Dekorfärg1" xfId="21" builtinId="32" customBuiltin="1"/>
    <cellStyle name="60 % - Dekorfärg2" xfId="25" builtinId="36" customBuiltin="1"/>
    <cellStyle name="60 % - Dekorfärg3" xfId="29" builtinId="40" customBuiltin="1"/>
    <cellStyle name="60 % - Dekorfärg4" xfId="33" builtinId="44" customBuiltin="1"/>
    <cellStyle name="60 % - Dekorfärg5" xfId="37" builtinId="48" customBuiltin="1"/>
    <cellStyle name="60 % - Dekorfärg6" xfId="41" builtinId="52" customBuiltin="1"/>
    <cellStyle name="Anteckning" xfId="15" builtinId="10" customBuiltin="1"/>
    <cellStyle name="Beräkning" xfId="11" builtinId="22" customBuiltin="1"/>
    <cellStyle name="Bra" xfId="6" builtinId="26" customBuiltin="1"/>
    <cellStyle name="Dekorfärg1" xfId="18" builtinId="29" customBuiltin="1"/>
    <cellStyle name="Dekorfärg2" xfId="22" builtinId="33" customBuiltin="1"/>
    <cellStyle name="Dekorfärg3" xfId="26" builtinId="37" customBuiltin="1"/>
    <cellStyle name="Dekorfärg4" xfId="30" builtinId="41" customBuiltin="1"/>
    <cellStyle name="Dekorfärg5" xfId="34" builtinId="45" customBuiltin="1"/>
    <cellStyle name="Dekorfärg6" xfId="38" builtinId="49" customBuiltin="1"/>
    <cellStyle name="Dålig" xfId="7" builtinId="27" customBuiltin="1"/>
    <cellStyle name="Förklarande text" xfId="16" builtinId="53" customBuiltin="1"/>
    <cellStyle name="Hyperlänk" xfId="42" builtinId="8" customBuiltin="1"/>
    <cellStyle name="Indata" xfId="9" builtinId="20" customBuiltin="1"/>
    <cellStyle name="Kontrollcell" xfId="13" builtinId="23" customBuiltin="1"/>
    <cellStyle name="Länkad cell" xfId="12" builtinId="24" customBuiltin="1"/>
    <cellStyle name="Neutral" xfId="8" builtinId="28" customBuiltin="1"/>
    <cellStyle name="Normal" xfId="0" builtinId="0"/>
    <cellStyle name="Rubrik" xfId="1" builtinId="15" customBuiltin="1"/>
    <cellStyle name="Rubrik 1" xfId="2" builtinId="16" customBuiltin="1"/>
    <cellStyle name="Rubrik 2" xfId="3" builtinId="17" customBuiltin="1"/>
    <cellStyle name="Rubrik 3" xfId="4" builtinId="18" customBuiltin="1"/>
    <cellStyle name="Rubrik 4" xfId="5" builtinId="19" customBuiltin="1"/>
    <cellStyle name="Summa" xfId="17" builtinId="25" customBuiltin="1"/>
    <cellStyle name="Utdata" xfId="10" builtinId="21" customBuiltin="1"/>
    <cellStyle name="Varningstext" xfId="14" builtinId="11" customBuiltin="1"/>
  </cellStyles>
  <dxfs count="47">
    <dxf>
      <alignment horizontal="center" vertical="top" textRotation="0" wrapText="0"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font>
        <color rgb="FF9C0006"/>
      </font>
      <fill>
        <patternFill>
          <bgColor rgb="FFFFC7CE"/>
        </patternFill>
      </fill>
    </dxf>
    <dxf>
      <alignment horizontal="general" vertical="top" textRotation="0" wrapText="0" indent="0" justifyLastLine="0" shrinkToFit="0" readingOrder="0"/>
    </dxf>
    <dxf>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numFmt numFmtId="1" formatCode="0"/>
      <alignment horizontal="center" vertical="top" textRotation="0" wrapText="0" indent="0" justifyLastLine="0" shrinkToFit="0" readingOrder="0"/>
    </dxf>
    <dxf>
      <alignment horizontal="center" vertical="top" textRotation="0" wrapText="0" indent="0" justifyLastLine="0" shrinkToFit="0" readingOrder="0"/>
    </dxf>
    <dxf>
      <alignment vertical="top" textRotation="0" wrapText="0" indent="0" justifyLastLine="0" shrinkToFit="0" readingOrder="0"/>
    </dxf>
    <dxf>
      <font>
        <color rgb="FF9C0006"/>
      </font>
      <fill>
        <patternFill>
          <bgColor rgb="FFFFC7CE"/>
        </patternFill>
      </fill>
    </dxf>
    <dxf>
      <numFmt numFmtId="30" formatCode="@"/>
      <alignment horizontal="general" vertical="top" textRotation="0" wrapText="0"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general" vertical="top" textRotation="0" wrapText="0" indent="0" justifyLastLine="0" shrinkToFit="0" readingOrder="0"/>
    </dxf>
    <dxf>
      <font>
        <color rgb="FF9C0006"/>
      </font>
      <fill>
        <patternFill>
          <bgColor rgb="FFFFC7CE"/>
        </patternFill>
      </fill>
    </dxf>
    <dxf>
      <font>
        <color rgb="FF9C0006"/>
      </font>
      <fill>
        <patternFill>
          <bgColor rgb="FFFFC7CE"/>
        </patternFill>
      </fill>
    </dxf>
    <dxf>
      <font>
        <strike val="0"/>
        <outline val="0"/>
        <shadow val="0"/>
        <u val="none"/>
        <vertAlign val="baseline"/>
        <sz val="11"/>
        <color auto="1"/>
        <name val="Calibri"/>
        <family val="2"/>
        <scheme val="minor"/>
      </font>
      <numFmt numFmtId="164" formatCode="0.000"/>
      <alignment horizontal="general" vertical="top" textRotation="0" wrapText="0" indent="0" justifyLastLine="0" shrinkToFit="0" readingOrder="0"/>
    </dxf>
    <dxf>
      <font>
        <strike val="0"/>
        <outline val="0"/>
        <shadow val="0"/>
        <u val="none"/>
        <vertAlign val="baseline"/>
        <sz val="11"/>
        <color auto="1"/>
        <name val="Calibri"/>
        <family val="2"/>
        <scheme val="minor"/>
      </font>
      <numFmt numFmtId="164" formatCode="0.000"/>
      <alignment horizontal="general" vertical="top" textRotation="0" wrapText="0" indent="0" justifyLastLine="0" shrinkToFit="0" readingOrder="0"/>
    </dxf>
    <dxf>
      <font>
        <strike val="0"/>
        <outline val="0"/>
        <shadow val="0"/>
        <u val="none"/>
        <vertAlign val="baseline"/>
        <sz val="11"/>
        <color auto="1"/>
        <name val="Calibri"/>
        <family val="2"/>
        <scheme val="minor"/>
      </font>
      <numFmt numFmtId="30" formatCode="@"/>
      <alignment horizontal="center" vertical="top" textRotation="0" wrapText="0" indent="0" justifyLastLine="0" shrinkToFit="0" readingOrder="0"/>
    </dxf>
    <dxf>
      <font>
        <strike val="0"/>
        <outline val="0"/>
        <shadow val="0"/>
        <u val="none"/>
        <vertAlign val="baseline"/>
        <sz val="11"/>
        <color auto="1"/>
        <name val="Calibri"/>
        <family val="2"/>
        <scheme val="minor"/>
      </font>
      <numFmt numFmtId="30" formatCode="@"/>
      <alignment horizontal="center" vertical="top" textRotation="0" wrapText="0" indent="0" justifyLastLine="0" shrinkToFit="0" readingOrder="0"/>
    </dxf>
    <dxf>
      <font>
        <strike val="0"/>
        <outline val="0"/>
        <shadow val="0"/>
        <u val="none"/>
        <vertAlign val="baseline"/>
        <sz val="11"/>
        <color auto="1"/>
        <name val="Calibri"/>
        <family val="2"/>
        <scheme val="minor"/>
      </font>
      <numFmt numFmtId="30" formatCode="@"/>
      <alignment horizontal="center" vertical="top" textRotation="0" wrapText="0" indent="0" justifyLastLine="0" shrinkToFit="0" readingOrder="0"/>
    </dxf>
    <dxf>
      <font>
        <strike val="0"/>
        <outline val="0"/>
        <shadow val="0"/>
        <u val="none"/>
        <vertAlign val="baseline"/>
        <sz val="11"/>
        <color auto="1"/>
        <name val="Calibri"/>
        <family val="2"/>
        <scheme val="minor"/>
      </font>
      <numFmt numFmtId="30" formatCode="@"/>
      <alignment horizontal="center" vertical="top" textRotation="0" wrapText="0" indent="0" justifyLastLine="0" shrinkToFit="0" readingOrder="0"/>
    </dxf>
    <dxf>
      <font>
        <strike val="0"/>
        <outline val="0"/>
        <shadow val="0"/>
        <u val="none"/>
        <vertAlign val="baseline"/>
        <sz val="11"/>
        <color auto="1"/>
        <name val="Calibri"/>
        <family val="2"/>
        <scheme val="minor"/>
      </font>
      <numFmt numFmtId="30" formatCode="@"/>
      <alignment horizontal="center" vertical="top"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30" formatCode="@"/>
      <alignment horizontal="center" vertical="top" textRotation="0" wrapText="0" indent="0" justifyLastLine="0" shrinkToFit="0" readingOrder="0"/>
    </dxf>
    <dxf>
      <font>
        <strike val="0"/>
        <outline val="0"/>
        <shadow val="0"/>
        <u val="none"/>
        <vertAlign val="baseline"/>
        <sz val="11"/>
        <color auto="1"/>
        <name val="Calibri"/>
        <family val="2"/>
        <scheme val="minor"/>
      </font>
      <numFmt numFmtId="30" formatCode="@"/>
      <alignment horizontal="center" vertical="top" textRotation="0" wrapText="0" indent="0" justifyLastLine="0" shrinkToFit="0" readingOrder="0"/>
    </dxf>
    <dxf>
      <font>
        <strike val="0"/>
        <outline val="0"/>
        <shadow val="0"/>
        <u val="none"/>
        <vertAlign val="baseline"/>
        <sz val="11"/>
        <color auto="1"/>
        <name val="Calibri"/>
        <family val="2"/>
        <scheme val="minor"/>
      </font>
      <numFmt numFmtId="30" formatCode="@"/>
      <alignment horizontal="center" vertical="top" textRotation="0" wrapText="0" indent="0" justifyLastLine="0" shrinkToFit="0" readingOrder="0"/>
    </dxf>
    <dxf>
      <font>
        <strike val="0"/>
        <outline val="0"/>
        <shadow val="0"/>
        <u val="none"/>
        <vertAlign val="baseline"/>
        <sz val="11"/>
        <color auto="1"/>
        <name val="Calibri"/>
        <family val="2"/>
        <scheme val="minor"/>
      </font>
      <numFmt numFmtId="30" formatCode="@"/>
      <alignment horizontal="center" vertical="top" textRotation="0" wrapText="0" indent="0" justifyLastLine="0" shrinkToFit="0" readingOrder="0"/>
    </dxf>
    <dxf>
      <font>
        <strike val="0"/>
        <outline val="0"/>
        <shadow val="0"/>
        <u val="none"/>
        <vertAlign val="baseline"/>
        <sz val="11"/>
        <color auto="1"/>
        <name val="Calibri"/>
        <family val="2"/>
        <scheme val="minor"/>
      </font>
      <numFmt numFmtId="30" formatCode="@"/>
      <alignment horizontal="center" vertical="top" textRotation="0" wrapText="0" indent="0" justifyLastLine="0" shrinkToFit="0" readingOrder="0"/>
    </dxf>
    <dxf>
      <numFmt numFmtId="30" formatCode="@"/>
      <alignment horizontal="general" vertical="top" textRotation="0" wrapText="0" indent="0" justifyLastLine="0" shrinkToFit="0" readingOrder="0"/>
    </dxf>
    <dxf>
      <font>
        <strike val="0"/>
        <outline val="0"/>
        <shadow val="0"/>
        <u val="none"/>
        <vertAlign val="baseline"/>
        <sz val="11"/>
        <color auto="1"/>
        <name val="Calibri"/>
        <family val="2"/>
        <scheme val="minor"/>
      </font>
      <numFmt numFmtId="2" formatCode="0.00"/>
      <alignment horizontal="general" vertical="top" textRotation="0" wrapText="0" indent="0" justifyLastLine="0" shrinkToFit="0" readingOrder="0"/>
    </dxf>
    <dxf>
      <numFmt numFmtId="30" formatCode="@"/>
      <alignment horizontal="general" vertical="top" textRotation="0" wrapText="0"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vertical="bottom" textRotation="0" indent="0" justifyLastLine="0" shrinkToFit="0" readingOrder="0"/>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5C5C00"/>
      <color rgb="FF006666"/>
      <color rgb="FF9E3F00"/>
      <color rgb="FF755800"/>
      <color rgb="FF005FA3"/>
      <color rgb="FF055EB8"/>
      <color rgb="FF006B6B"/>
      <color rgb="FF865050"/>
      <color rgb="FF006B3E"/>
      <color rgb="FFA34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sv-SE"/>
              <a:t>Otillgänglighet per användningssituation</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sv-SE"/>
        </a:p>
      </c:txPr>
    </c:title>
    <c:autoTitleDeleted val="0"/>
    <c:plotArea>
      <c:layout/>
      <c:barChart>
        <c:barDir val="bar"/>
        <c:grouping val="clustered"/>
        <c:varyColors val="0"/>
        <c:ser>
          <c:idx val="0"/>
          <c:order val="0"/>
          <c:tx>
            <c:v>Användningssituationer</c:v>
          </c:tx>
          <c:spPr>
            <a:gradFill rotWithShape="1">
              <a:gsLst>
                <a:gs pos="0">
                  <a:schemeClr val="dk1">
                    <a:tint val="88500"/>
                    <a:satMod val="103000"/>
                    <a:lumMod val="102000"/>
                    <a:tint val="94000"/>
                  </a:schemeClr>
                </a:gs>
                <a:gs pos="50000">
                  <a:schemeClr val="dk1">
                    <a:tint val="88500"/>
                    <a:satMod val="110000"/>
                    <a:lumMod val="100000"/>
                    <a:shade val="100000"/>
                  </a:schemeClr>
                </a:gs>
                <a:gs pos="100000">
                  <a:schemeClr val="dk1">
                    <a:tint val="88500"/>
                    <a:lumMod val="99000"/>
                    <a:satMod val="120000"/>
                    <a:shade val="78000"/>
                  </a:schemeClr>
                </a:gs>
              </a:gsLst>
              <a:lin ang="5400000" scaled="0"/>
            </a:gradFill>
            <a:ln>
              <a:noFill/>
            </a:ln>
            <a:effectLst/>
          </c:spPr>
          <c:invertIfNegative val="0"/>
          <c:cat>
            <c:strRef>
              <c:f>Webbsidor!$Y$8:$Y$17</c:f>
              <c:strCache>
                <c:ptCount val="10"/>
                <c:pt idx="0">
                  <c:v>utan syn</c:v>
                </c:pt>
                <c:pt idx="1">
                  <c:v>nedsatt syn</c:v>
                </c:pt>
                <c:pt idx="2">
                  <c:v>utan färgseende</c:v>
                </c:pt>
                <c:pt idx="3">
                  <c:v>utan hörsel</c:v>
                </c:pt>
                <c:pt idx="4">
                  <c:v>nedsatt hörsel</c:v>
                </c:pt>
                <c:pt idx="5">
                  <c:v>utan talförmåga</c:v>
                </c:pt>
                <c:pt idx="6">
                  <c:v>nedsatt motorik</c:v>
                </c:pt>
                <c:pt idx="7">
                  <c:v>nedsatt rörlighet</c:v>
                </c:pt>
                <c:pt idx="8">
                  <c:v>känslighet för flimmer</c:v>
                </c:pt>
                <c:pt idx="9">
                  <c:v>nedsatt kognition</c:v>
                </c:pt>
              </c:strCache>
            </c:strRef>
          </c:cat>
          <c:val>
            <c:numRef>
              <c:f>Webbsidor!$X$8:$X$17</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7E49-4592-A80B-E663108E9555}"/>
            </c:ext>
          </c:extLst>
        </c:ser>
        <c:dLbls>
          <c:showLegendKey val="0"/>
          <c:showVal val="0"/>
          <c:showCatName val="0"/>
          <c:showSerName val="0"/>
          <c:showPercent val="0"/>
          <c:showBubbleSize val="0"/>
        </c:dLbls>
        <c:gapWidth val="100"/>
        <c:axId val="2014357840"/>
        <c:axId val="2014294224"/>
      </c:barChart>
      <c:catAx>
        <c:axId val="2014357840"/>
        <c:scaling>
          <c:orientation val="maxMin"/>
        </c:scaling>
        <c:delete val="0"/>
        <c:axPos val="l"/>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sv-SE"/>
          </a:p>
        </c:txPr>
        <c:crossAx val="2014294224"/>
        <c:crosses val="autoZero"/>
        <c:auto val="1"/>
        <c:lblAlgn val="ctr"/>
        <c:lblOffset val="100"/>
        <c:noMultiLvlLbl val="0"/>
      </c:catAx>
      <c:valAx>
        <c:axId val="2014294224"/>
        <c:scaling>
          <c:orientation val="minMax"/>
        </c:scaling>
        <c:delete val="0"/>
        <c:axPos val="t"/>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sv-SE"/>
          </a:p>
        </c:txPr>
        <c:crossAx val="2014357840"/>
        <c:crosses val="autoZero"/>
        <c:crossBetween val="between"/>
      </c:valAx>
      <c:spPr>
        <a:noFill/>
        <a:ln>
          <a:noFill/>
        </a:ln>
        <a:effectLst/>
      </c:spPr>
    </c:plotArea>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sv-SE"/>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sv-SE"/>
              <a:t>Hur mycket påverkar varje brist resultatet?</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sv-SE"/>
        </a:p>
      </c:txPr>
    </c:title>
    <c:autoTitleDeleted val="0"/>
    <c:plotArea>
      <c:layout/>
      <c:barChart>
        <c:barDir val="bar"/>
        <c:grouping val="clustered"/>
        <c:varyColors val="0"/>
        <c:ser>
          <c:idx val="0"/>
          <c:order val="0"/>
          <c:tx>
            <c:v>Påverkan</c:v>
          </c:tx>
          <c:spPr>
            <a:gradFill rotWithShape="1">
              <a:gsLst>
                <a:gs pos="0">
                  <a:schemeClr val="dk1">
                    <a:tint val="88500"/>
                    <a:satMod val="103000"/>
                    <a:lumMod val="102000"/>
                    <a:tint val="94000"/>
                  </a:schemeClr>
                </a:gs>
                <a:gs pos="50000">
                  <a:schemeClr val="dk1">
                    <a:tint val="88500"/>
                    <a:satMod val="110000"/>
                    <a:lumMod val="100000"/>
                    <a:shade val="100000"/>
                  </a:schemeClr>
                </a:gs>
                <a:gs pos="100000">
                  <a:schemeClr val="dk1">
                    <a:tint val="88500"/>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Webbsidor!$A$32:$A$81</c:f>
              <c:strCache>
                <c:ptCount val="50"/>
                <c:pt idx="0">
                  <c:v>9.1.1.1</c:v>
                </c:pt>
                <c:pt idx="1">
                  <c:v>9.1.2.1</c:v>
                </c:pt>
                <c:pt idx="2">
                  <c:v>9.1.2.2</c:v>
                </c:pt>
                <c:pt idx="3">
                  <c:v>9.1.2.3</c:v>
                </c:pt>
                <c:pt idx="4">
                  <c:v>9.1.2.4</c:v>
                </c:pt>
                <c:pt idx="5">
                  <c:v>9.1.2.5</c:v>
                </c:pt>
                <c:pt idx="6">
                  <c:v>9.1.3.1</c:v>
                </c:pt>
                <c:pt idx="7">
                  <c:v>9.1.3.2</c:v>
                </c:pt>
                <c:pt idx="8">
                  <c:v>9.1.3.3</c:v>
                </c:pt>
                <c:pt idx="9">
                  <c:v>9.1.3.4</c:v>
                </c:pt>
                <c:pt idx="10">
                  <c:v>9.1.3.5</c:v>
                </c:pt>
                <c:pt idx="11">
                  <c:v>9.1.4.1</c:v>
                </c:pt>
                <c:pt idx="12">
                  <c:v>9.1.4.2</c:v>
                </c:pt>
                <c:pt idx="13">
                  <c:v>9.1.4.3</c:v>
                </c:pt>
                <c:pt idx="14">
                  <c:v>9.1.4.4</c:v>
                </c:pt>
                <c:pt idx="15">
                  <c:v>9.1.4.5</c:v>
                </c:pt>
                <c:pt idx="16">
                  <c:v>9.1.4.10</c:v>
                </c:pt>
                <c:pt idx="17">
                  <c:v>9.1.4.11</c:v>
                </c:pt>
                <c:pt idx="18">
                  <c:v>9.1.4.12</c:v>
                </c:pt>
                <c:pt idx="19">
                  <c:v>9.1.4.13</c:v>
                </c:pt>
                <c:pt idx="20">
                  <c:v>9.2.1.1</c:v>
                </c:pt>
                <c:pt idx="21">
                  <c:v>9.2.1.2</c:v>
                </c:pt>
                <c:pt idx="22">
                  <c:v>9.2.1.4</c:v>
                </c:pt>
                <c:pt idx="23">
                  <c:v>9.2.2.1</c:v>
                </c:pt>
                <c:pt idx="24">
                  <c:v>9.2.2.2</c:v>
                </c:pt>
                <c:pt idx="25">
                  <c:v>9.2.3.1</c:v>
                </c:pt>
                <c:pt idx="26">
                  <c:v>9.2.4.1</c:v>
                </c:pt>
                <c:pt idx="27">
                  <c:v>9.2.4.2</c:v>
                </c:pt>
                <c:pt idx="28">
                  <c:v>9.2.4.3</c:v>
                </c:pt>
                <c:pt idx="29">
                  <c:v>9.2.4.4</c:v>
                </c:pt>
                <c:pt idx="30">
                  <c:v>9.2.4.5</c:v>
                </c:pt>
                <c:pt idx="31">
                  <c:v>9.2.4.6</c:v>
                </c:pt>
                <c:pt idx="32">
                  <c:v>9.2.4.7</c:v>
                </c:pt>
                <c:pt idx="33">
                  <c:v>9.2.5.1</c:v>
                </c:pt>
                <c:pt idx="34">
                  <c:v>9.2.5.2</c:v>
                </c:pt>
                <c:pt idx="35">
                  <c:v>9.2.5.3</c:v>
                </c:pt>
                <c:pt idx="36">
                  <c:v>9.2.5.4</c:v>
                </c:pt>
                <c:pt idx="37">
                  <c:v>9.3.1.1</c:v>
                </c:pt>
                <c:pt idx="38">
                  <c:v>9.3.1.2</c:v>
                </c:pt>
                <c:pt idx="39">
                  <c:v>9.3.2.1</c:v>
                </c:pt>
                <c:pt idx="40">
                  <c:v>9.3.2.2</c:v>
                </c:pt>
                <c:pt idx="41">
                  <c:v>9.3.2.3</c:v>
                </c:pt>
                <c:pt idx="42">
                  <c:v>9.3.2.4</c:v>
                </c:pt>
                <c:pt idx="43">
                  <c:v>9.3.3.1</c:v>
                </c:pt>
                <c:pt idx="44">
                  <c:v>9.3.3.2</c:v>
                </c:pt>
                <c:pt idx="45">
                  <c:v>9.3.3.3</c:v>
                </c:pt>
                <c:pt idx="46">
                  <c:v>9.3.3.4</c:v>
                </c:pt>
                <c:pt idx="47">
                  <c:v>9.4.1.1</c:v>
                </c:pt>
                <c:pt idx="48">
                  <c:v>9.4.1.2</c:v>
                </c:pt>
                <c:pt idx="49">
                  <c:v>9.4.1.3</c:v>
                </c:pt>
              </c:strCache>
            </c:strRef>
          </c:cat>
          <c:val>
            <c:numRef>
              <c:f>Webbsidor!$T$32:$T$81</c:f>
              <c:numCache>
                <c:formatCode>0.000</c:formatCode>
                <c:ptCount val="5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val>
          <c:extLst>
            <c:ext xmlns:c16="http://schemas.microsoft.com/office/drawing/2014/chart" uri="{C3380CC4-5D6E-409C-BE32-E72D297353CC}">
              <c16:uniqueId val="{00000002-57DC-40B4-915B-882F4694D42A}"/>
            </c:ext>
          </c:extLst>
        </c:ser>
        <c:dLbls>
          <c:showLegendKey val="0"/>
          <c:showVal val="0"/>
          <c:showCatName val="0"/>
          <c:showSerName val="0"/>
          <c:showPercent val="0"/>
          <c:showBubbleSize val="0"/>
        </c:dLbls>
        <c:gapWidth val="115"/>
        <c:overlap val="-20"/>
        <c:axId val="1662997424"/>
        <c:axId val="1938866080"/>
      </c:barChart>
      <c:catAx>
        <c:axId val="1662997424"/>
        <c:scaling>
          <c:orientation val="maxMin"/>
        </c:scaling>
        <c:delete val="0"/>
        <c:axPos val="l"/>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sv-SE"/>
                  <a:t>Avsnitt i EN 301 549</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v-SE"/>
            </a:p>
          </c:txPr>
        </c:title>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v-SE"/>
          </a:p>
        </c:txPr>
        <c:crossAx val="1938866080"/>
        <c:crosses val="autoZero"/>
        <c:auto val="1"/>
        <c:lblAlgn val="ctr"/>
        <c:lblOffset val="100"/>
        <c:noMultiLvlLbl val="0"/>
      </c:catAx>
      <c:valAx>
        <c:axId val="1938866080"/>
        <c:scaling>
          <c:orientation val="minMax"/>
        </c:scaling>
        <c:delete val="1"/>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sv-SE"/>
                  <a:t>Resultatpåverkan</a:t>
                </a:r>
              </a:p>
            </c:rich>
          </c:tx>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v-SE"/>
            </a:p>
          </c:txPr>
        </c:title>
        <c:numFmt formatCode="0.000" sourceLinked="1"/>
        <c:majorTickMark val="none"/>
        <c:minorTickMark val="none"/>
        <c:tickLblPos val="nextTo"/>
        <c:crossAx val="1662997424"/>
        <c:crosses val="autoZero"/>
        <c:crossBetween val="between"/>
      </c:valAx>
      <c:spPr>
        <a:noFill/>
        <a:ln>
          <a:noFill/>
        </a:ln>
        <a:effectLst/>
      </c:spPr>
    </c:plotArea>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2.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36000</xdr:colOff>
      <xdr:row>0</xdr:row>
      <xdr:rowOff>180000</xdr:rowOff>
    </xdr:from>
    <xdr:to>
      <xdr:col>0</xdr:col>
      <xdr:colOff>2413646</xdr:colOff>
      <xdr:row>0</xdr:row>
      <xdr:rowOff>551888</xdr:rowOff>
    </xdr:to>
    <xdr:pic>
      <xdr:nvPicPr>
        <xdr:cNvPr id="6" name="DIGG" descr="DIGG - Myndigheten för digital förvaltning" title="DIGG">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1"/>
        <a:srcRect/>
        <a:stretch/>
      </xdr:blipFill>
      <xdr:spPr>
        <a:xfrm>
          <a:off x="36000" y="180000"/>
          <a:ext cx="2377646" cy="371888"/>
        </a:xfrm>
        <a:prstGeom prst="rect">
          <a:avLst/>
        </a:prstGeom>
      </xdr:spPr>
    </xdr:pic>
    <xdr:clientData/>
  </xdr:twoCellAnchor>
  <xdr:twoCellAnchor>
    <xdr:from>
      <xdr:col>2</xdr:col>
      <xdr:colOff>228600</xdr:colOff>
      <xdr:row>10</xdr:row>
      <xdr:rowOff>180975</xdr:rowOff>
    </xdr:from>
    <xdr:to>
      <xdr:col>2</xdr:col>
      <xdr:colOff>4933950</xdr:colOff>
      <xdr:row>13</xdr:row>
      <xdr:rowOff>628650</xdr:rowOff>
    </xdr:to>
    <xdr:sp macro="" textlink="">
      <xdr:nvSpPr>
        <xdr:cNvPr id="4" name="Förklaring otillgänglighet">
          <a:extLst>
            <a:ext uri="{FF2B5EF4-FFF2-40B4-BE49-F238E27FC236}">
              <a16:creationId xmlns:a16="http://schemas.microsoft.com/office/drawing/2014/main" id="{2B19E2BA-097B-4059-8995-608E258CBAF4}"/>
            </a:ext>
          </a:extLst>
        </xdr:cNvPr>
        <xdr:cNvSpPr txBox="1"/>
      </xdr:nvSpPr>
      <xdr:spPr>
        <a:xfrm>
          <a:off x="5895975" y="3267075"/>
          <a:ext cx="4705350" cy="1019175"/>
        </a:xfrm>
        <a:prstGeom prst="rect">
          <a:avLst/>
        </a:prstGeom>
        <a:solidFill>
          <a:schemeClr val="lt1"/>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Otillgängligheten beräknas med</a:t>
          </a:r>
          <a:r>
            <a:rPr lang="sv-SE" sz="1100" baseline="0"/>
            <a:t> en formel som ger olika vikt till varje krav.</a:t>
          </a:r>
        </a:p>
        <a:p>
          <a:endParaRPr lang="sv-SE" sz="1100" baseline="0"/>
        </a:p>
        <a:p>
          <a:r>
            <a:rPr lang="sv-SE" sz="1100" baseline="0"/>
            <a:t>0‒9 poäng:	bra tillgänglighet</a:t>
          </a:r>
        </a:p>
        <a:p>
          <a:r>
            <a:rPr lang="sv-SE" sz="1100" baseline="0"/>
            <a:t>10‒79 poäng:	svårt att använda för många användare</a:t>
          </a:r>
        </a:p>
        <a:p>
          <a:r>
            <a:rPr lang="sv-SE" sz="1100" baseline="0"/>
            <a:t>≥80 poäng:	mycket svårt eller omöjligt att använda för många användare.</a:t>
          </a:r>
          <a:endParaRPr lang="sv-S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36000</xdr:colOff>
      <xdr:row>0</xdr:row>
      <xdr:rowOff>180000</xdr:rowOff>
    </xdr:from>
    <xdr:to>
      <xdr:col>2</xdr:col>
      <xdr:colOff>651521</xdr:colOff>
      <xdr:row>0</xdr:row>
      <xdr:rowOff>551888</xdr:rowOff>
    </xdr:to>
    <xdr:pic>
      <xdr:nvPicPr>
        <xdr:cNvPr id="5" name="DIGG" descr="DIGG - Myndigheten för digital förvaltning" title="DIGG">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a:srcRect/>
        <a:stretch/>
      </xdr:blipFill>
      <xdr:spPr>
        <a:xfrm>
          <a:off x="36000" y="180000"/>
          <a:ext cx="2377646" cy="37188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36000</xdr:colOff>
      <xdr:row>0</xdr:row>
      <xdr:rowOff>180000</xdr:rowOff>
    </xdr:from>
    <xdr:to>
      <xdr:col>2</xdr:col>
      <xdr:colOff>651521</xdr:colOff>
      <xdr:row>0</xdr:row>
      <xdr:rowOff>551888</xdr:rowOff>
    </xdr:to>
    <xdr:pic>
      <xdr:nvPicPr>
        <xdr:cNvPr id="2" name="DIGG" descr="DIGG - Myndigheten för digital förvaltning" title="DIGG">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srcRect/>
        <a:stretch/>
      </xdr:blipFill>
      <xdr:spPr>
        <a:xfrm>
          <a:off x="36000" y="180000"/>
          <a:ext cx="2377646" cy="37188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36000</xdr:colOff>
      <xdr:row>0</xdr:row>
      <xdr:rowOff>180000</xdr:rowOff>
    </xdr:from>
    <xdr:to>
      <xdr:col>1</xdr:col>
      <xdr:colOff>1489721</xdr:colOff>
      <xdr:row>0</xdr:row>
      <xdr:rowOff>551888</xdr:rowOff>
    </xdr:to>
    <xdr:pic>
      <xdr:nvPicPr>
        <xdr:cNvPr id="2" name="DIGG" descr="DIGG - Myndigheten för digital förvaltning" title="DIGG">
          <a:extLst>
            <a:ext uri="{FF2B5EF4-FFF2-40B4-BE49-F238E27FC236}">
              <a16:creationId xmlns:a16="http://schemas.microsoft.com/office/drawing/2014/main" id="{24AE3BEF-E47F-4F71-9348-27BB596B9C48}"/>
            </a:ext>
          </a:extLst>
        </xdr:cNvPr>
        <xdr:cNvPicPr>
          <a:picLocks noChangeAspect="1"/>
        </xdr:cNvPicPr>
      </xdr:nvPicPr>
      <xdr:blipFill rotWithShape="1">
        <a:blip xmlns:r="http://schemas.openxmlformats.org/officeDocument/2006/relationships" r:embed="rId1"/>
        <a:srcRect/>
        <a:stretch/>
      </xdr:blipFill>
      <xdr:spPr>
        <a:xfrm>
          <a:off x="36000" y="180000"/>
          <a:ext cx="2377646" cy="37188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36000</xdr:colOff>
      <xdr:row>0</xdr:row>
      <xdr:rowOff>180000</xdr:rowOff>
    </xdr:from>
    <xdr:to>
      <xdr:col>0</xdr:col>
      <xdr:colOff>2413646</xdr:colOff>
      <xdr:row>0</xdr:row>
      <xdr:rowOff>551888</xdr:rowOff>
    </xdr:to>
    <xdr:pic>
      <xdr:nvPicPr>
        <xdr:cNvPr id="2" name="DIGG" descr="DIGG - Myndigheten för digital förvaltning" title="DIGG">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a:stretch/>
      </xdr:blipFill>
      <xdr:spPr>
        <a:xfrm>
          <a:off x="36000" y="180000"/>
          <a:ext cx="2377646" cy="37188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47625</xdr:colOff>
      <xdr:row>0</xdr:row>
      <xdr:rowOff>200025</xdr:rowOff>
    </xdr:from>
    <xdr:to>
      <xdr:col>0</xdr:col>
      <xdr:colOff>2425271</xdr:colOff>
      <xdr:row>0</xdr:row>
      <xdr:rowOff>571913</xdr:rowOff>
    </xdr:to>
    <xdr:pic>
      <xdr:nvPicPr>
        <xdr:cNvPr id="4" name="DIGG" descr="DIGG - Myndigheten för digital förvaltning" title="DIGG">
          <a:extLst>
            <a:ext uri="{FF2B5EF4-FFF2-40B4-BE49-F238E27FC236}">
              <a16:creationId xmlns:a16="http://schemas.microsoft.com/office/drawing/2014/main" id="{BF9E09DE-C938-400B-AD63-F72C011DAC71}"/>
            </a:ext>
          </a:extLst>
        </xdr:cNvPr>
        <xdr:cNvPicPr>
          <a:picLocks noChangeAspect="1"/>
        </xdr:cNvPicPr>
      </xdr:nvPicPr>
      <xdr:blipFill rotWithShape="1">
        <a:blip xmlns:r="http://schemas.openxmlformats.org/officeDocument/2006/relationships" r:embed="rId1"/>
        <a:srcRect/>
        <a:stretch/>
      </xdr:blipFill>
      <xdr:spPr>
        <a:xfrm>
          <a:off x="47625" y="200025"/>
          <a:ext cx="2377646" cy="371888"/>
        </a:xfrm>
        <a:prstGeom prst="rect">
          <a:avLst/>
        </a:prstGeom>
      </xdr:spPr>
    </xdr:pic>
    <xdr:clientData/>
  </xdr:twoCellAnchor>
  <xdr:twoCellAnchor>
    <xdr:from>
      <xdr:col>0</xdr:col>
      <xdr:colOff>152400</xdr:colOff>
      <xdr:row>1</xdr:row>
      <xdr:rowOff>0</xdr:rowOff>
    </xdr:from>
    <xdr:to>
      <xdr:col>9</xdr:col>
      <xdr:colOff>600075</xdr:colOff>
      <xdr:row>4</xdr:row>
      <xdr:rowOff>114299</xdr:rowOff>
    </xdr:to>
    <xdr:sp macro="" textlink="">
      <xdr:nvSpPr>
        <xdr:cNvPr id="7" name="Beskrivning FPS">
          <a:extLst>
            <a:ext uri="{FF2B5EF4-FFF2-40B4-BE49-F238E27FC236}">
              <a16:creationId xmlns:a16="http://schemas.microsoft.com/office/drawing/2014/main" id="{5F85C2A4-B278-4808-B8E0-7B1526D5365B}"/>
            </a:ext>
          </a:extLst>
        </xdr:cNvPr>
        <xdr:cNvSpPr txBox="1"/>
      </xdr:nvSpPr>
      <xdr:spPr>
        <a:xfrm>
          <a:off x="152400" y="762000"/>
          <a:ext cx="7962900" cy="6857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Diagrammet "Otillgänglighet per användningssituation" visar otillgänglighets</a:t>
          </a:r>
          <a:r>
            <a:rPr lang="sv-SE" sz="1100" baseline="0"/>
            <a:t>värdet för var och en av de användningssituationer </a:t>
          </a:r>
          <a:r>
            <a:rPr lang="sv-SE" sz="1100" i="1" baseline="0"/>
            <a:t>(functional performance statements)</a:t>
          </a:r>
          <a:r>
            <a:rPr lang="sv-SE" sz="1100" i="0" baseline="0"/>
            <a:t> som definieras i EN 301 549. Det ger en indikation på hur svår att använda webbplatsen är med olika typer av funktionsnedsättning.</a:t>
          </a:r>
          <a:endParaRPr lang="sv-SE" sz="1100"/>
        </a:p>
      </xdr:txBody>
    </xdr:sp>
    <xdr:clientData/>
  </xdr:twoCellAnchor>
  <xdr:twoCellAnchor>
    <xdr:from>
      <xdr:col>0</xdr:col>
      <xdr:colOff>152400</xdr:colOff>
      <xdr:row>4</xdr:row>
      <xdr:rowOff>180974</xdr:rowOff>
    </xdr:from>
    <xdr:to>
      <xdr:col>9</xdr:col>
      <xdr:colOff>600075</xdr:colOff>
      <xdr:row>35</xdr:row>
      <xdr:rowOff>171449</xdr:rowOff>
    </xdr:to>
    <xdr:graphicFrame macro="">
      <xdr:nvGraphicFramePr>
        <xdr:cNvPr id="2" name="Användningssituationer">
          <a:extLst>
            <a:ext uri="{FF2B5EF4-FFF2-40B4-BE49-F238E27FC236}">
              <a16:creationId xmlns:a16="http://schemas.microsoft.com/office/drawing/2014/main" id="{02D30031-C74C-4943-AC2E-FDFC5D9947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590550</xdr:colOff>
      <xdr:row>1</xdr:row>
      <xdr:rowOff>0</xdr:rowOff>
    </xdr:from>
    <xdr:to>
      <xdr:col>25</xdr:col>
      <xdr:colOff>9525</xdr:colOff>
      <xdr:row>4</xdr:row>
      <xdr:rowOff>142875</xdr:rowOff>
    </xdr:to>
    <xdr:sp macro="" textlink="">
      <xdr:nvSpPr>
        <xdr:cNvPr id="8" name="Beskrivning påverkan">
          <a:extLst>
            <a:ext uri="{FF2B5EF4-FFF2-40B4-BE49-F238E27FC236}">
              <a16:creationId xmlns:a16="http://schemas.microsoft.com/office/drawing/2014/main" id="{FFAA7029-5C82-4A17-9A49-49FA6D050B47}"/>
            </a:ext>
          </a:extLst>
        </xdr:cNvPr>
        <xdr:cNvSpPr txBox="1"/>
      </xdr:nvSpPr>
      <xdr:spPr>
        <a:xfrm>
          <a:off x="9324975" y="762000"/>
          <a:ext cx="7953375" cy="714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Diagrammet "Hur mycket</a:t>
          </a:r>
          <a:r>
            <a:rPr lang="sv-SE" sz="1100" baseline="0"/>
            <a:t> påverkar varje brist resultatet?" visar hur stor relativ påverkan varje underkänt krav har på otillgänglighets</a:t>
          </a:r>
          <a:r>
            <a:rPr lang="sv-SE" sz="1100" baseline="0">
              <a:latin typeface="Cambria Math" panose="02040503050406030204" pitchFamily="18" charset="0"/>
              <a:ea typeface="Cambria Math" panose="02040503050406030204" pitchFamily="18" charset="0"/>
            </a:rPr>
            <a:t>­</a:t>
          </a:r>
          <a:r>
            <a:rPr lang="sv-SE" sz="1100" baseline="0"/>
            <a:t>värdet. Påverkan beror dels på hur många sidor kravet är underkänt för, dels på "vikten" för kravet. Du kan använda det som en faktor i din prioritering, men tänk på att mätvärden bara är uppskattningar och att granskningen bara omfattar ett litet stickprovsurval.</a:t>
          </a:r>
          <a:endParaRPr lang="sv-SE" sz="1100"/>
        </a:p>
      </xdr:txBody>
    </xdr:sp>
    <xdr:clientData/>
  </xdr:twoCellAnchor>
  <xdr:twoCellAnchor>
    <xdr:from>
      <xdr:col>11</xdr:col>
      <xdr:colOff>590550</xdr:colOff>
      <xdr:row>4</xdr:row>
      <xdr:rowOff>185735</xdr:rowOff>
    </xdr:from>
    <xdr:to>
      <xdr:col>25</xdr:col>
      <xdr:colOff>0</xdr:colOff>
      <xdr:row>59</xdr:row>
      <xdr:rowOff>161925</xdr:rowOff>
    </xdr:to>
    <xdr:graphicFrame macro="">
      <xdr:nvGraphicFramePr>
        <xdr:cNvPr id="5" name="Påverkan">
          <a:extLst>
            <a:ext uri="{FF2B5EF4-FFF2-40B4-BE49-F238E27FC236}">
              <a16:creationId xmlns:a16="http://schemas.microsoft.com/office/drawing/2014/main" id="{E3447162-3E72-4767-96BF-ED09CF31BC9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FelWeb" displayName="FelWeb" ref="A3:T93" totalsRowShown="0" headerRowDxfId="42" dataDxfId="41">
  <autoFilter ref="A3:T93" xr:uid="{00000000-0009-0000-0100-000001000000}"/>
  <tableColumns count="20">
    <tableColumn id="2" xr3:uid="{00000000-0010-0000-0000-000002000000}" name="Avsnitt i_x000a_EN 301 549" dataDxfId="40"/>
    <tableColumn id="3" xr3:uid="{00000000-0010-0000-0000-000003000000}" name="Nivå i WCAG" dataDxfId="39"/>
    <tableColumn id="4" xr3:uid="{00000000-0010-0000-0000-000004000000}" name="Antal underkända sidor" dataDxfId="38" dataCellStyle="Normal"/>
    <tableColumn id="5" xr3:uid="{00000000-0010-0000-0000-000005000000}" name="Riktlinje" dataDxfId="37"/>
    <tableColumn id="6" xr3:uid="{00000000-0010-0000-0000-000006000000}" name="Beskrivning" dataDxfId="36"/>
    <tableColumn id="7" xr3:uid="{00000000-0010-0000-0000-000007000000}" name="Läs mer" dataDxfId="35" dataCellStyle="Hyperlänk"/>
    <tableColumn id="21" xr3:uid="{2FA6C389-ACE0-4DD3-A0CA-A905C66838F3}" name="L" dataDxfId="34" dataCellStyle="Hyperlänk">
      <calculatedColumnFormula>IF(FelWeb[[#This Row],[Nivå i WCAG]]="AA", Försättsblad!$F$8, IF(FelWeb[[#This Row],[Nivå i WCAG]]="A", Försättsblad!$F$7, Försättsblad!$F$6))</calculatedColumnFormula>
    </tableColumn>
    <tableColumn id="1" xr3:uid="{6E7CFB3A-AFD7-4DEA-8B8A-2F081864935D}" name="J" dataDxfId="33" dataCellStyle="Hyperlänk"/>
    <tableColumn id="10" xr3:uid="{EA44D96F-88AB-4251-88FE-6649D96BED1E}" name="WV" dataDxfId="32" dataCellStyle="Hyperlänk"/>
    <tableColumn id="8" xr3:uid="{B3EDD921-351E-4F0F-B55C-ECD8C260C659}" name="LV" dataDxfId="31" dataCellStyle="Hyperlänk"/>
    <tableColumn id="9" xr3:uid="{00000000-0010-0000-0000-000009000000}" name="WPC" dataDxfId="30"/>
    <tableColumn id="11" xr3:uid="{408BFE41-BD95-4E3A-8486-DCB7C03E6716}" name="WH" dataDxfId="29" dataCellStyle="Hyperlänk"/>
    <tableColumn id="19" xr3:uid="{9346B439-CC4D-451A-8E17-6F447E07CEC3}" name="LH" dataDxfId="28" dataCellStyle="Hyperlänk"/>
    <tableColumn id="12" xr3:uid="{41339514-FCCA-4524-95E6-2873BD61756D}" name="WVC" dataDxfId="27" dataCellStyle="Hyperlänk"/>
    <tableColumn id="13" xr3:uid="{B262C29D-2C3C-4945-A476-982C9A76B26B}" name="LMS" dataDxfId="26" dataCellStyle="Hyperlänk"/>
    <tableColumn id="14" xr3:uid="{17D90378-CF65-44D3-8EF1-2BB0CCAB3A2B}" name="LR" dataDxfId="25" dataCellStyle="Hyperlänk"/>
    <tableColumn id="15" xr3:uid="{BABB5DBA-4D3E-453C-B8CC-22EA4AD10D87}" name="PST" dataDxfId="24" dataCellStyle="Hyperlänk"/>
    <tableColumn id="16" xr3:uid="{D4FB578E-668C-4B7F-AAE0-02989D931A35}" name="LC" dataDxfId="23" dataCellStyle="Hyperlänk"/>
    <tableColumn id="17" xr3:uid="{53106C23-B3F3-4EFD-AE71-CCDEFD72E8F7}" name="W" dataDxfId="22" dataCellStyle="Hyperlänk">
      <calculatedColumnFormula>FelWeb[[#This Row],[L]]*FelWeb[[#This Row],[J]]*SQRT(COUNTIF(FelWeb[[#This Row],[WV]:[LC]],"P")+Försättsblad!$F$10*COUNTIF(FelWeb[[#This Row],[WV]:[LC]],"S"))</calculatedColumnFormula>
    </tableColumn>
    <tableColumn id="20" xr3:uid="{3E2A3598-38BA-4554-8FAB-D3898132963A}" name="I" dataDxfId="21" dataCellStyle="Hyperlänk">
      <calculatedColumnFormula>W$4*FelWeb[[#This Row],[Antal underkända sidor]]*FelWeb[[#This Row],[W]]/W$5</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FelDok" displayName="FelDok" ref="A3:F60" totalsRowShown="0">
  <autoFilter ref="A3:F60" xr:uid="{00000000-0009-0000-0100-000003000000}"/>
  <tableColumns count="6">
    <tableColumn id="2" xr3:uid="{00000000-0010-0000-0100-000002000000}" name="Avsnitt i_x000a_EN 301 549" dataDxfId="18"/>
    <tableColumn id="3" xr3:uid="{00000000-0010-0000-0100-000003000000}" name="Nivå i_x000a_WCAG" dataDxfId="17"/>
    <tableColumn id="4" xr3:uid="{00000000-0010-0000-0100-000004000000}" name="Antal_x000a_underkända dokument" dataDxfId="16" dataCellStyle="Normal"/>
    <tableColumn id="5" xr3:uid="{00000000-0010-0000-0100-000005000000}" name="Riktlinje" dataDxfId="15"/>
    <tableColumn id="6" xr3:uid="{00000000-0010-0000-0100-000006000000}" name="Beskrivning" dataDxfId="14"/>
    <tableColumn id="7" xr3:uid="{00000000-0010-0000-0100-000007000000}" name="Läs mer" dataDxfId="13" dataCellStyle="Hyperlänk"/>
  </tableColumns>
  <tableStyleInfo name="TableStyleMedium15"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901DD16-C833-4355-BD90-BAB62E475C30}" name="FelTrg" displayName="FelTrg" ref="A3:B16" totalsRowShown="0" headerRowDxfId="11">
  <autoFilter ref="A3:B16" xr:uid="{52F7709A-7FE9-4ECA-9577-666A5F59D133}">
    <filterColumn colId="0" hiddenButton="1"/>
    <filterColumn colId="1" hiddenButton="1"/>
  </autoFilter>
  <tableColumns count="2">
    <tableColumn id="1" xr3:uid="{1D50EC3C-2FE1-4EEA-90AB-60E21A648AFE}" name="Underkänd" dataDxfId="10" totalsRowDxfId="9" dataCellStyle="Normal"/>
    <tableColumn id="2" xr3:uid="{D25060B5-8081-4DA6-A240-CD371BBB4242}" name="Beskrivning" dataDxfId="8" totalsRowDxfId="7"/>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Anmärkningar" displayName="Anmärkningar" ref="A3:E4" totalsRowShown="0" dataDxfId="5">
  <autoFilter ref="A3:E4" xr:uid="{00000000-0009-0000-0100-000002000000}"/>
  <tableColumns count="5">
    <tableColumn id="1" xr3:uid="{00000000-0010-0000-0200-000001000000}" name="Sida/dokument" dataDxfId="4"/>
    <tableColumn id="2" xr3:uid="{00000000-0010-0000-0200-000002000000}" name="Avsnitt i_x000a_EN 301 549" dataDxfId="3"/>
    <tableColumn id="4" xr3:uid="{00000000-0010-0000-0200-000004000000}" name="Observation" dataDxfId="2"/>
    <tableColumn id="5" xr3:uid="{00000000-0010-0000-0200-000005000000}" name="Förväntning" dataDxfId="1"/>
    <tableColumn id="6" xr3:uid="{00000000-0010-0000-0200-000006000000}" name="Beskrivet i_x000a_redogörelsen?" dataDxfId="0" dataCellStyle="Normal"/>
  </tableColumns>
  <tableStyleInfo name="TableStyleMedium15" showFirstColumn="0" showLastColumn="0" showRowStripes="1" showColumnStripes="0"/>
</table>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example.com/" TargetMode="External"/><Relationship Id="rId1" Type="http://schemas.openxmlformats.org/officeDocument/2006/relationships/hyperlink" Target="mailto:fornamn.efternamn@digg.se?subject=&#196;rendenummer%20yyyy-xxx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webbriktlinjer.se/riktlinjer/146-benamn-funktioner-konsekvent/" TargetMode="External"/><Relationship Id="rId21" Type="http://schemas.openxmlformats.org/officeDocument/2006/relationships/hyperlink" Target="https://webbriktlinjer.se/riktlinjer/124-inte-bara-farg/" TargetMode="External"/><Relationship Id="rId42" Type="http://schemas.openxmlformats.org/officeDocument/2006/relationships/hyperlink" Target="https://webbriktlinjer.se/riktlinjer/32-erbjud-besokaren-alternativa-orienteringsstod/" TargetMode="External"/><Relationship Id="rId47" Type="http://schemas.openxmlformats.org/officeDocument/2006/relationships/hyperlink" Target="https://webbriktlinjer.se/riktlinjer/61-skriv-tydliga-och-berattande-rubriker/" TargetMode="External"/><Relationship Id="rId63" Type="http://schemas.openxmlformats.org/officeDocument/2006/relationships/hyperlink" Target="https://webbriktlinjer.se/riktlinjer/117-texta-inspelad-rorlig-media/" TargetMode="External"/><Relationship Id="rId68" Type="http://schemas.openxmlformats.org/officeDocument/2006/relationships/hyperlink" Target="https://webbriktlinjer.se/riktlinjer/118-syntolka-eller-erbjud-alternativ-till-videoinspelningar/" TargetMode="External"/><Relationship Id="rId16" Type="http://schemas.openxmlformats.org/officeDocument/2006/relationships/hyperlink" Target="https://webbriktlinjer.se/riktlinjer/127-se-till-att-text-gar-att-forstora-utan-problem/" TargetMode="External"/><Relationship Id="rId11" Type="http://schemas.openxmlformats.org/officeDocument/2006/relationships/hyperlink" Target="https://webbriktlinjer.se/riktlinjer/143-utfor-inga-ovantade-forandringar-vid-fokusering/" TargetMode="External"/><Relationship Id="rId24" Type="http://schemas.openxmlformats.org/officeDocument/2006/relationships/hyperlink" Target="https://webbriktlinjer.se/riktlinjer/115-textalternativ/" TargetMode="External"/><Relationship Id="rId32" Type="http://schemas.openxmlformats.org/officeDocument/2006/relationships/hyperlink" Target="granskningspromemoria-webb.xlsx" TargetMode="External"/><Relationship Id="rId37" Type="http://schemas.openxmlformats.org/officeDocument/2006/relationships/hyperlink" Target="https://webbriktlinjer.se/riktlinjer/120-syntolka-videoinspelningar/" TargetMode="External"/><Relationship Id="rId40" Type="http://schemas.openxmlformats.org/officeDocument/2006/relationships/hyperlink" Target="52https:/webbriktlinjer.se/riktlinjer/164-meddelanden-som-inte-ar-fokus/" TargetMode="External"/><Relationship Id="rId45" Type="http://schemas.openxmlformats.org/officeDocument/2006/relationships/hyperlink" Target="https://webbriktlinjer.se/riktlinjer/121-ange-i-kod-vad-sidans-olika-delar-har-for-roll/" TargetMode="External"/><Relationship Id="rId53" Type="http://schemas.openxmlformats.org/officeDocument/2006/relationships/hyperlink" Target="https://webbriktlinjer.se/riktlinjer/169-se-till-att-eventuella-samtalsfunktioner-ar-tillgangliga/" TargetMode="External"/><Relationship Id="rId58" Type="http://schemas.openxmlformats.org/officeDocument/2006/relationships/hyperlink" Target="https://webbriktlinjer.se/riktlinjer/172-dokumentera-tillganglighetsfunktioner/" TargetMode="External"/><Relationship Id="rId66" Type="http://schemas.openxmlformats.org/officeDocument/2006/relationships/hyperlink" Target="https://webbriktlinjer.se/riktlinjer/167-bevara-tillganglighet-vid-konverteringar/" TargetMode="External"/><Relationship Id="rId74" Type="http://schemas.openxmlformats.org/officeDocument/2006/relationships/hyperlink" Target="https://webbriktlinjer.se/riktlinjer/168-utforma-eventuella-reglage-sa-att-alla-kan-anvanda-dem/" TargetMode="External"/><Relationship Id="rId5" Type="http://schemas.openxmlformats.org/officeDocument/2006/relationships/hyperlink" Target="https://webbriktlinjer.se/riktlinjer/141-ange-sidans-sprak-i-koden/" TargetMode="External"/><Relationship Id="rId61" Type="http://schemas.openxmlformats.org/officeDocument/2006/relationships/hyperlink" Target="https://webbriktlinjer.se/riktlinjer/117-texta-inspelad-rorlig-media/" TargetMode="External"/><Relationship Id="rId19" Type="http://schemas.openxmlformats.org/officeDocument/2006/relationships/hyperlink" Target="https://webbriktlinjer.se/riktlinjer/153-fungerar-oavsett-skarmens-riktning/" TargetMode="External"/><Relationship Id="rId14" Type="http://schemas.openxmlformats.org/officeDocument/2006/relationships/hyperlink" Target="https://webbriktlinjer.se/riktlinjer/161-gor-det-mojligt-att-angra-klick/" TargetMode="External"/><Relationship Id="rId22" Type="http://schemas.openxmlformats.org/officeDocument/2006/relationships/hyperlink" Target="https://webbriktlinjer.se/riktlinjer/126-tillrackliga-kontraster/" TargetMode="External"/><Relationship Id="rId27" Type="http://schemas.openxmlformats.org/officeDocument/2006/relationships/hyperlink" Target="https://webbriktlinjer.se/riktlinjer/55-skapa-tydliga-och-klickbara-faltetiketter/" TargetMode="External"/><Relationship Id="rId30" Type="http://schemas.openxmlformats.org/officeDocument/2006/relationships/hyperlink" Target="https://webbriktlinjer.se/riktlinjer/162-mojliggor-roststyrning-av-knappar-och-kontroller/" TargetMode="External"/><Relationship Id="rId35" Type="http://schemas.openxmlformats.org/officeDocument/2006/relationships/hyperlink" Target="https://webbriktlinjer.se/riktlinjer/116-alternativ-vid-enbart-ljud-video/" TargetMode="External"/><Relationship Id="rId43" Type="http://schemas.openxmlformats.org/officeDocument/2006/relationships/hyperlink" Target="https://webbriktlinjer.se/riktlinjer/75-gruppera-och-skapa-mojlighet-att-hoppa-forbi-delar-pa-sidorna/" TargetMode="External"/><Relationship Id="rId48" Type="http://schemas.openxmlformats.org/officeDocument/2006/relationships/hyperlink" Target="https://webbriktlinjer.se/riktlinjer/160-erbjud-alternativ-till-komplexa-fingerrorelser/" TargetMode="External"/><Relationship Id="rId56" Type="http://schemas.openxmlformats.org/officeDocument/2006/relationships/hyperlink" Target="https://webbriktlinjer.se/riktlinjer/171-se-till-att-redigeringsfunktioner-ger-stod-tillganglighet/" TargetMode="External"/><Relationship Id="rId64" Type="http://schemas.openxmlformats.org/officeDocument/2006/relationships/hyperlink" Target="https://webbriktlinjer.se/riktlinjer/120-syntolka-videoinspelningar/" TargetMode="External"/><Relationship Id="rId69" Type="http://schemas.openxmlformats.org/officeDocument/2006/relationships/hyperlink" Target="https://webbriktlinjer.se/riktlinjer/119-texta-direktsandningar/" TargetMode="External"/><Relationship Id="rId77" Type="http://schemas.openxmlformats.org/officeDocument/2006/relationships/table" Target="../tables/table1.xml"/><Relationship Id="rId8" Type="http://schemas.openxmlformats.org/officeDocument/2006/relationships/hyperlink" Target="52https:/webbriktlinjer.se/riktlinjer/130-se-till-att-markoren-inte-fastnar-vid-tangentbordsnavigation/" TargetMode="External"/><Relationship Id="rId51" Type="http://schemas.openxmlformats.org/officeDocument/2006/relationships/hyperlink" Target="https://webbriktlinjer.se/riktlinjer/167-bevara-tillganglighet-vid-konverteringar/" TargetMode="External"/><Relationship Id="rId72" Type="http://schemas.openxmlformats.org/officeDocument/2006/relationships/hyperlink" Target="https://webbriktlinjer.se/riktlinjer/169-se-till-att-eventuella-samtalsfunktioner-ar-tillgangliga/" TargetMode="External"/><Relationship Id="rId3" Type="http://schemas.openxmlformats.org/officeDocument/2006/relationships/hyperlink" Target="https://webbriktlinjer.se/riktlinjer/133-orsaka-inte-epileptiska-anfall-genom-blinkande/" TargetMode="External"/><Relationship Id="rId12" Type="http://schemas.openxmlformats.org/officeDocument/2006/relationships/hyperlink" Target="https://webbriktlinjer.se/riktlinjer/158-popup-funktioner-ska-kunna-hanteras-och-stangas-av-alla/" TargetMode="External"/><Relationship Id="rId17" Type="http://schemas.openxmlformats.org/officeDocument/2006/relationships/hyperlink" Target="https://webbriktlinjer.se/riktlinjer/157-avstand-mellan-tecken-rader-stycken-och-ord/" TargetMode="External"/><Relationship Id="rId25" Type="http://schemas.openxmlformats.org/officeDocument/2006/relationships/hyperlink" Target="https://webbriktlinjer.se/riktlinjer/128-anvand-text-inte-bilder-for-att-visa-text/" TargetMode="External"/><Relationship Id="rId33" Type="http://schemas.openxmlformats.org/officeDocument/2006/relationships/hyperlink" Target="https://webbriktlinjer.se/riktlinjer/149-ge-forslag-pa-hur-fel-kan-rattas-till/" TargetMode="External"/><Relationship Id="rId38" Type="http://schemas.openxmlformats.org/officeDocument/2006/relationships/hyperlink" Target="https://webbriktlinjer.se/riktlinjer/84-se-till-att-koden-validerar/" TargetMode="External"/><Relationship Id="rId46" Type="http://schemas.openxmlformats.org/officeDocument/2006/relationships/hyperlink" Target="https://webbriktlinjer.se/riktlinjer/135-skriv-beskrivande-sidtitlar/" TargetMode="External"/><Relationship Id="rId59" Type="http://schemas.openxmlformats.org/officeDocument/2006/relationships/hyperlink" Target="https://webbriktlinjer.se/riktlinjer/173-sakerstall-tillganglighet-i-kundtjanst/" TargetMode="External"/><Relationship Id="rId67" Type="http://schemas.openxmlformats.org/officeDocument/2006/relationships/hyperlink" Target="https://webbriktlinjer.se/riktlinjer/167-bevara-tillganglighet-vid-konverteringar/" TargetMode="External"/><Relationship Id="rId20" Type="http://schemas.openxmlformats.org/officeDocument/2006/relationships/hyperlink" Target="https://webbriktlinjer.se/riktlinjer/123-ej-beroende-av-sensoriska-kannetecken/" TargetMode="External"/><Relationship Id="rId41" Type="http://schemas.openxmlformats.org/officeDocument/2006/relationships/hyperlink" Target="https://webbriktlinjer.se/riktlinjer/131-ge-anvandarna-mojlighet-att-justera-tidsbegransningar/" TargetMode="External"/><Relationship Id="rId54" Type="http://schemas.openxmlformats.org/officeDocument/2006/relationships/hyperlink" Target="https://webbriktlinjer.se/riktlinjer/170-respektera-anvandarens-installningar/" TargetMode="External"/><Relationship Id="rId62" Type="http://schemas.openxmlformats.org/officeDocument/2006/relationships/hyperlink" Target="https://webbriktlinjer.se/riktlinjer/117-texta-inspelad-rorlig-media/" TargetMode="External"/><Relationship Id="rId70" Type="http://schemas.openxmlformats.org/officeDocument/2006/relationships/hyperlink" Target="https://webbriktlinjer.se/riktlinjer/171-se-till-att-redigeringsfunktioner-ger-stod-tillganglighet/" TargetMode="External"/><Relationship Id="rId75" Type="http://schemas.openxmlformats.org/officeDocument/2006/relationships/printerSettings" Target="../printerSettings/printerSettings2.bin"/><Relationship Id="rId1" Type="http://schemas.openxmlformats.org/officeDocument/2006/relationships/hyperlink" Target="https://webbriktlinjer.se/riktlinjer/125-kunna-pausa-ljud/" TargetMode="External"/><Relationship Id="rId6" Type="http://schemas.openxmlformats.org/officeDocument/2006/relationships/hyperlink" Target="https://webbriktlinjer.se/riktlinjer/5-skriv-tydliga-lankar/" TargetMode="External"/><Relationship Id="rId15" Type="http://schemas.openxmlformats.org/officeDocument/2006/relationships/hyperlink" Target="https://webbriktlinjer.se/riktlinjer/163-erbjud-alternativ-till-rorelsestyrning/" TargetMode="External"/><Relationship Id="rId23" Type="http://schemas.openxmlformats.org/officeDocument/2006/relationships/hyperlink" Target="https://webbriktlinjer.se/riktlinjer/156-anvand-tillrackliga-kontraster-i-komponenter-och-grafik/" TargetMode="External"/><Relationship Id="rId28" Type="http://schemas.openxmlformats.org/officeDocument/2006/relationships/hyperlink" Target="https://webbriktlinjer.se/riktlinjer/154-mark-upp-vanliga-formularfalt-i-koden/" TargetMode="External"/><Relationship Id="rId36" Type="http://schemas.openxmlformats.org/officeDocument/2006/relationships/hyperlink" Target="https://webbriktlinjer.se/riktlinjer/117-texta-inspelad-rorlig-media/" TargetMode="External"/><Relationship Id="rId49" Type="http://schemas.openxmlformats.org/officeDocument/2006/relationships/hyperlink" Target="https://webbriktlinjer.se/riktlinjer/165-gor-tillganglighetsfunktioner-atkomliga/" TargetMode="External"/><Relationship Id="rId57" Type="http://schemas.openxmlformats.org/officeDocument/2006/relationships/hyperlink" Target="https://webbriktlinjer.se/riktlinjer/172-dokumentera-tillganglighetsfunktioner/" TargetMode="External"/><Relationship Id="rId10" Type="http://schemas.openxmlformats.org/officeDocument/2006/relationships/hyperlink" Target="https://webbriktlinjer.se/riktlinjer/136-gor-en-logisk-tab-ordning/" TargetMode="External"/><Relationship Id="rId31" Type="http://schemas.openxmlformats.org/officeDocument/2006/relationships/hyperlink" Target="https://webbriktlinjer.se/riktlinjer/144-utfor-inga-ovantade-forandringar-vid-inmatning/" TargetMode="External"/><Relationship Id="rId44" Type="http://schemas.openxmlformats.org/officeDocument/2006/relationships/hyperlink" Target="https://webbriktlinjer.se/riktlinjer/122-meningsfull-ordning/" TargetMode="External"/><Relationship Id="rId52" Type="http://schemas.openxmlformats.org/officeDocument/2006/relationships/hyperlink" Target="https://webbriktlinjer.se/riktlinjer/169-se-till-att-eventuella-samtalsfunktioner-ar-tillgangliga/" TargetMode="External"/><Relationship Id="rId60" Type="http://schemas.openxmlformats.org/officeDocument/2006/relationships/hyperlink" Target="https://webbriktlinjer.se/riktlinjer/173-sakerstall-tillganglighet-i-kundtjanst/" TargetMode="External"/><Relationship Id="rId65" Type="http://schemas.openxmlformats.org/officeDocument/2006/relationships/hyperlink" Target="https://webbriktlinjer.se/riktlinjer/120-syntolka-videoinspelningar/" TargetMode="External"/><Relationship Id="rId73" Type="http://schemas.openxmlformats.org/officeDocument/2006/relationships/hyperlink" Target="https://webbriktlinjer.se/riktlinjer/168-utforma-eventuella-reglage-sa-att-alla-kan-anvanda-dem/" TargetMode="External"/><Relationship Id="rId4" Type="http://schemas.openxmlformats.org/officeDocument/2006/relationships/hyperlink" Target="https://webbriktlinjer.se/riktlinjer/131-ge-anvandarna-mojlighet-att-justera-tidsbegransningar/" TargetMode="External"/><Relationship Id="rId9" Type="http://schemas.openxmlformats.org/officeDocument/2006/relationships/hyperlink" Target="https://webbriktlinjer.se/riktlinjer/140-markera-element-i-fokus/" TargetMode="External"/><Relationship Id="rId13" Type="http://schemas.openxmlformats.org/officeDocument/2006/relationships/hyperlink" Target="https://webbriktlinjer.se/riktlinjer/68-skapa-snabbkommandon-for-viktiga-funktioner/" TargetMode="External"/><Relationship Id="rId18" Type="http://schemas.openxmlformats.org/officeDocument/2006/relationships/hyperlink" Target="https://webbriktlinjer.se/riktlinjer/91-skapa-en-flexibel-layout/" TargetMode="External"/><Relationship Id="rId39" Type="http://schemas.openxmlformats.org/officeDocument/2006/relationships/hyperlink" Target="https://webbriktlinjer.se/riktlinjer/142-ange-sprakforandringar-koden/" TargetMode="External"/><Relationship Id="rId34" Type="http://schemas.openxmlformats.org/officeDocument/2006/relationships/hyperlink" Target="https://webbriktlinjer.se/riktlinjer/150-ge-mojlighet-att-angra-korrigera-eller-bekrafta-viktiga-transaktioner/" TargetMode="External"/><Relationship Id="rId50" Type="http://schemas.openxmlformats.org/officeDocument/2006/relationships/hyperlink" Target="https://webbriktlinjer.se/riktlinjer/166-gor-inte-identifiering-beroende-av-bara-en-biometrisk-egenskap/" TargetMode="External"/><Relationship Id="rId55" Type="http://schemas.openxmlformats.org/officeDocument/2006/relationships/hyperlink" Target="https://webbriktlinjer.se/riktlinjer/171-se-till-att-redigeringsfunktioner-ger-stod-tillganglighet/" TargetMode="External"/><Relationship Id="rId76" Type="http://schemas.openxmlformats.org/officeDocument/2006/relationships/drawing" Target="../drawings/drawing2.xml"/><Relationship Id="rId7" Type="http://schemas.openxmlformats.org/officeDocument/2006/relationships/hyperlink" Target="https://webbriktlinjer.se/riktlinjer/129-gar-att-hantera-med-tangentbord/" TargetMode="External"/><Relationship Id="rId71" Type="http://schemas.openxmlformats.org/officeDocument/2006/relationships/hyperlink" Target="https://webbriktlinjer.se/riktlinjer/169-se-till-att-eventuella-samtalsfunktioner-ar-tillgangliga/" TargetMode="External"/><Relationship Id="rId2" Type="http://schemas.openxmlformats.org/officeDocument/2006/relationships/hyperlink" Target="https://webbriktlinjer.se/riktlinjer/132-ge-anvandarna-mojlighet-att-pausa-eller-stanga-av-rorelser/" TargetMode="External"/><Relationship Id="rId29" Type="http://schemas.openxmlformats.org/officeDocument/2006/relationships/hyperlink" Target="https://webbriktlinjer.se/riktlinjer/152-se-till-att-skraddarsydda-komponenter-fungerar-hjalpmedel/"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w3.org/TR/WCAG21/" TargetMode="External"/><Relationship Id="rId18" Type="http://schemas.openxmlformats.org/officeDocument/2006/relationships/hyperlink" Target="https://www.w3.org/TR/WCAG21/" TargetMode="External"/><Relationship Id="rId26" Type="http://schemas.openxmlformats.org/officeDocument/2006/relationships/hyperlink" Target="https://www.w3.org/TR/WCAG21/" TargetMode="External"/><Relationship Id="rId39" Type="http://schemas.openxmlformats.org/officeDocument/2006/relationships/hyperlink" Target="https://www.w3.org/TR/WCAG21/" TargetMode="External"/><Relationship Id="rId21" Type="http://schemas.openxmlformats.org/officeDocument/2006/relationships/hyperlink" Target="https://www.w3.org/TR/WCAG21/" TargetMode="External"/><Relationship Id="rId34" Type="http://schemas.openxmlformats.org/officeDocument/2006/relationships/hyperlink" Target="https://www.w3.org/TR/WCAG21/" TargetMode="External"/><Relationship Id="rId42" Type="http://schemas.openxmlformats.org/officeDocument/2006/relationships/hyperlink" Target="https://www.w3.org/TR/WCAG21/" TargetMode="External"/><Relationship Id="rId47" Type="http://schemas.openxmlformats.org/officeDocument/2006/relationships/hyperlink" Target="https://webbriktlinjer.se/riktlinjer/117-texta-inspelad-rorlig-media/" TargetMode="External"/><Relationship Id="rId50" Type="http://schemas.openxmlformats.org/officeDocument/2006/relationships/hyperlink" Target="https://webbriktlinjer.se/riktlinjer/120-syntolka-videoinspelningar/" TargetMode="External"/><Relationship Id="rId55" Type="http://schemas.openxmlformats.org/officeDocument/2006/relationships/hyperlink" Target="https://www.w3.org/TR/WCAG21/" TargetMode="External"/><Relationship Id="rId7" Type="http://schemas.openxmlformats.org/officeDocument/2006/relationships/hyperlink" Target="https://www.w3.org/TR/WCAG21/" TargetMode="External"/><Relationship Id="rId2" Type="http://schemas.openxmlformats.org/officeDocument/2006/relationships/hyperlink" Target="https://www.w3.org/TR/WCAG21/" TargetMode="External"/><Relationship Id="rId16" Type="http://schemas.openxmlformats.org/officeDocument/2006/relationships/hyperlink" Target="https://www.w3.org/TR/WCAG21/" TargetMode="External"/><Relationship Id="rId29" Type="http://schemas.openxmlformats.org/officeDocument/2006/relationships/hyperlink" Target="https://www.w3.org/TR/WCAG21/" TargetMode="External"/><Relationship Id="rId11" Type="http://schemas.openxmlformats.org/officeDocument/2006/relationships/hyperlink" Target="https://www.w3.org/TR/WCAG21/" TargetMode="External"/><Relationship Id="rId24" Type="http://schemas.openxmlformats.org/officeDocument/2006/relationships/hyperlink" Target="https://www.w3.org/TR/WCAG21/" TargetMode="External"/><Relationship Id="rId32" Type="http://schemas.openxmlformats.org/officeDocument/2006/relationships/hyperlink" Target="https://www.w3.org/TR/WCAG21/" TargetMode="External"/><Relationship Id="rId37" Type="http://schemas.openxmlformats.org/officeDocument/2006/relationships/hyperlink" Target="https://www.w3.org/TR/WCAG21/" TargetMode="External"/><Relationship Id="rId40" Type="http://schemas.openxmlformats.org/officeDocument/2006/relationships/hyperlink" Target="https://www.w3.org/TR/WCAG21/" TargetMode="External"/><Relationship Id="rId45" Type="http://schemas.openxmlformats.org/officeDocument/2006/relationships/hyperlink" Target="https://webbriktlinjer.se/riktlinjer/166-gor-inte-identifiering-beroende-av-bara-en-biometrisk-egenskap/" TargetMode="External"/><Relationship Id="rId53" Type="http://schemas.openxmlformats.org/officeDocument/2006/relationships/hyperlink" Target="https://webbriktlinjer.se/riktlinjer/167-bevara-tillganglighet-vid-konverteringar/" TargetMode="External"/><Relationship Id="rId58" Type="http://schemas.openxmlformats.org/officeDocument/2006/relationships/table" Target="../tables/table2.xml"/><Relationship Id="rId5" Type="http://schemas.openxmlformats.org/officeDocument/2006/relationships/hyperlink" Target="https://www.w3.org/TR/WCAG21/" TargetMode="External"/><Relationship Id="rId19" Type="http://schemas.openxmlformats.org/officeDocument/2006/relationships/hyperlink" Target="https://www.w3.org/TR/WCAG21/" TargetMode="External"/><Relationship Id="rId4" Type="http://schemas.openxmlformats.org/officeDocument/2006/relationships/hyperlink" Target="https://www.w3.org/TR/WCAG21/" TargetMode="External"/><Relationship Id="rId9" Type="http://schemas.openxmlformats.org/officeDocument/2006/relationships/hyperlink" Target="https://www.w3.org/TR/WCAG21/" TargetMode="External"/><Relationship Id="rId14" Type="http://schemas.openxmlformats.org/officeDocument/2006/relationships/hyperlink" Target="https://www.w3.org/TR/WCAG21/" TargetMode="External"/><Relationship Id="rId22" Type="http://schemas.openxmlformats.org/officeDocument/2006/relationships/hyperlink" Target="https://www.w3.org/TR/WCAG21/" TargetMode="External"/><Relationship Id="rId27" Type="http://schemas.openxmlformats.org/officeDocument/2006/relationships/hyperlink" Target="https://www.w3.org/TR/WCAG21/" TargetMode="External"/><Relationship Id="rId30" Type="http://schemas.openxmlformats.org/officeDocument/2006/relationships/hyperlink" Target="https://www.w3.org/TR/WCAG21/" TargetMode="External"/><Relationship Id="rId35" Type="http://schemas.openxmlformats.org/officeDocument/2006/relationships/hyperlink" Target="https://www.w3.org/TR/WCAG21/" TargetMode="External"/><Relationship Id="rId43" Type="http://schemas.openxmlformats.org/officeDocument/2006/relationships/hyperlink" Target="https://www.w3.org/TR/WCAG21/" TargetMode="External"/><Relationship Id="rId48" Type="http://schemas.openxmlformats.org/officeDocument/2006/relationships/hyperlink" Target="https://webbriktlinjer.se/riktlinjer/117-texta-inspelad-rorlig-media/" TargetMode="External"/><Relationship Id="rId56" Type="http://schemas.openxmlformats.org/officeDocument/2006/relationships/printerSettings" Target="../printerSettings/printerSettings3.bin"/><Relationship Id="rId8" Type="http://schemas.openxmlformats.org/officeDocument/2006/relationships/hyperlink" Target="https://www.w3.org/TR/WCAG21/" TargetMode="External"/><Relationship Id="rId51" Type="http://schemas.openxmlformats.org/officeDocument/2006/relationships/hyperlink" Target="https://webbriktlinjer.se/riktlinjer/120-syntolka-videoinspelningar/" TargetMode="External"/><Relationship Id="rId3" Type="http://schemas.openxmlformats.org/officeDocument/2006/relationships/hyperlink" Target="https://www.w3.org/TR/WCAG21/" TargetMode="External"/><Relationship Id="rId12" Type="http://schemas.openxmlformats.org/officeDocument/2006/relationships/hyperlink" Target="https://www.w3.org/TR/WCAG21/" TargetMode="External"/><Relationship Id="rId17" Type="http://schemas.openxmlformats.org/officeDocument/2006/relationships/hyperlink" Target="https://www.w3.org/TR/WCAG21/" TargetMode="External"/><Relationship Id="rId25" Type="http://schemas.openxmlformats.org/officeDocument/2006/relationships/hyperlink" Target="https://www.w3.org/TR/WCAG21/" TargetMode="External"/><Relationship Id="rId33" Type="http://schemas.openxmlformats.org/officeDocument/2006/relationships/hyperlink" Target="https://www.w3.org/TR/WCAG21/" TargetMode="External"/><Relationship Id="rId38" Type="http://schemas.openxmlformats.org/officeDocument/2006/relationships/hyperlink" Target="https://www.w3.org/TR/WCAG21/" TargetMode="External"/><Relationship Id="rId46" Type="http://schemas.openxmlformats.org/officeDocument/2006/relationships/hyperlink" Target="https://webbriktlinjer.se/riktlinjer/167-bevara-tillganglighet-vid-konverteringar/" TargetMode="External"/><Relationship Id="rId20" Type="http://schemas.openxmlformats.org/officeDocument/2006/relationships/hyperlink" Target="https://www.w3.org/TR/WCAG21/" TargetMode="External"/><Relationship Id="rId41" Type="http://schemas.openxmlformats.org/officeDocument/2006/relationships/hyperlink" Target="https://www.w3.org/TR/WCAG21/" TargetMode="External"/><Relationship Id="rId54" Type="http://schemas.openxmlformats.org/officeDocument/2006/relationships/hyperlink" Target="https://www.w3.org/TR/WCAG21/" TargetMode="External"/><Relationship Id="rId1" Type="http://schemas.openxmlformats.org/officeDocument/2006/relationships/hyperlink" Target="https://www.w3.org/TR/WCAG21/" TargetMode="External"/><Relationship Id="rId6" Type="http://schemas.openxmlformats.org/officeDocument/2006/relationships/hyperlink" Target="https://www.w3.org/TR/WCAG21/" TargetMode="External"/><Relationship Id="rId15" Type="http://schemas.openxmlformats.org/officeDocument/2006/relationships/hyperlink" Target="https://www.w3.org/TR/WCAG21/" TargetMode="External"/><Relationship Id="rId23" Type="http://schemas.openxmlformats.org/officeDocument/2006/relationships/hyperlink" Target="https://www.w3.org/TR/WCAG21/" TargetMode="External"/><Relationship Id="rId28" Type="http://schemas.openxmlformats.org/officeDocument/2006/relationships/hyperlink" Target="https://www.w3.org/TR/WCAG21/" TargetMode="External"/><Relationship Id="rId36" Type="http://schemas.openxmlformats.org/officeDocument/2006/relationships/hyperlink" Target="https://www.w3.org/TR/WCAG21/" TargetMode="External"/><Relationship Id="rId49" Type="http://schemas.openxmlformats.org/officeDocument/2006/relationships/hyperlink" Target="https://webbriktlinjer.se/riktlinjer/117-texta-inspelad-rorlig-media/" TargetMode="External"/><Relationship Id="rId57" Type="http://schemas.openxmlformats.org/officeDocument/2006/relationships/drawing" Target="../drawings/drawing3.xml"/><Relationship Id="rId10" Type="http://schemas.openxmlformats.org/officeDocument/2006/relationships/hyperlink" Target="https://www.w3.org/TR/WCAG21/" TargetMode="External"/><Relationship Id="rId31" Type="http://schemas.openxmlformats.org/officeDocument/2006/relationships/hyperlink" Target="https://www.w3.org/TR/WCAG21/" TargetMode="External"/><Relationship Id="rId44" Type="http://schemas.openxmlformats.org/officeDocument/2006/relationships/hyperlink" Target="https://webbriktlinjer.se/riktlinjer/165-gor-tillganglighetsfunktioner-atkomliga/" TargetMode="External"/><Relationship Id="rId52" Type="http://schemas.openxmlformats.org/officeDocument/2006/relationships/hyperlink" Target="https://webbriktlinjer.se/riktlinjer/167-bevara-tillganglighet-vid-konverteringar/" TargetMode="External"/></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4"/>
  <sheetViews>
    <sheetView showGridLines="0" showRowColHeaders="0" tabSelected="1" zoomScaleNormal="100" workbookViewId="0">
      <selection activeCell="B3" sqref="B3"/>
    </sheetView>
  </sheetViews>
  <sheetFormatPr defaultColWidth="0" defaultRowHeight="14.5" zeroHeight="1" x14ac:dyDescent="0.35"/>
  <cols>
    <col min="1" max="1" width="40.7265625" style="20" customWidth="1"/>
    <col min="2" max="2" width="50.7265625" style="20" customWidth="1"/>
    <col min="3" max="3" width="100.7265625" customWidth="1"/>
    <col min="4" max="16384" width="9.1796875" hidden="1"/>
  </cols>
  <sheetData>
    <row r="1" spans="1:9" ht="60" customHeight="1" x14ac:dyDescent="0.35">
      <c r="A1" s="17"/>
      <c r="B1" s="17"/>
    </row>
    <row r="2" spans="1:9" s="2" customFormat="1" ht="51.75" customHeight="1" x14ac:dyDescent="0.35">
      <c r="A2" s="18" t="s">
        <v>318</v>
      </c>
      <c r="B2" s="18"/>
    </row>
    <row r="3" spans="1:9" ht="26" x14ac:dyDescent="0.35">
      <c r="A3" s="27" t="s">
        <v>0</v>
      </c>
      <c r="B3" s="21" t="s">
        <v>466</v>
      </c>
    </row>
    <row r="4" spans="1:9" x14ac:dyDescent="0.35">
      <c r="A4" s="19" t="s">
        <v>1</v>
      </c>
      <c r="B4" s="22" t="s">
        <v>2</v>
      </c>
      <c r="E4" t="s">
        <v>425</v>
      </c>
      <c r="F4">
        <v>500</v>
      </c>
      <c r="H4" t="s">
        <v>449</v>
      </c>
      <c r="I4">
        <f>F4*0.02-0.5</f>
        <v>9.5</v>
      </c>
    </row>
    <row r="5" spans="1:9" x14ac:dyDescent="0.35">
      <c r="A5" s="19" t="s">
        <v>4</v>
      </c>
      <c r="B5" s="23"/>
      <c r="E5" t="s">
        <v>424</v>
      </c>
      <c r="F5">
        <v>50</v>
      </c>
      <c r="H5" t="s">
        <v>450</v>
      </c>
      <c r="I5">
        <f>F4*0.16-0.5</f>
        <v>79.5</v>
      </c>
    </row>
    <row r="6" spans="1:9" x14ac:dyDescent="0.35">
      <c r="A6" s="19" t="s">
        <v>10</v>
      </c>
      <c r="B6" s="23"/>
      <c r="E6" t="s">
        <v>426</v>
      </c>
      <c r="F6">
        <v>0</v>
      </c>
    </row>
    <row r="7" spans="1:9" x14ac:dyDescent="0.35">
      <c r="A7" s="19" t="s">
        <v>3</v>
      </c>
      <c r="B7" s="23"/>
      <c r="E7" t="s">
        <v>427</v>
      </c>
      <c r="F7">
        <v>1</v>
      </c>
    </row>
    <row r="8" spans="1:9" x14ac:dyDescent="0.35">
      <c r="A8" s="19" t="s">
        <v>5</v>
      </c>
      <c r="B8" s="23"/>
      <c r="E8" t="s">
        <v>428</v>
      </c>
      <c r="F8">
        <v>0.75</v>
      </c>
    </row>
    <row r="9" spans="1:9" x14ac:dyDescent="0.35">
      <c r="A9" s="19" t="s">
        <v>6</v>
      </c>
      <c r="B9" s="22" t="s">
        <v>7</v>
      </c>
      <c r="E9" t="s">
        <v>430</v>
      </c>
      <c r="F9">
        <v>0.9</v>
      </c>
    </row>
    <row r="10" spans="1:9" x14ac:dyDescent="0.35">
      <c r="A10" s="19" t="s">
        <v>8</v>
      </c>
      <c r="B10" s="24">
        <v>0</v>
      </c>
      <c r="E10" t="s">
        <v>429</v>
      </c>
      <c r="F10">
        <v>0.5</v>
      </c>
    </row>
    <row r="11" spans="1:9" x14ac:dyDescent="0.35">
      <c r="A11" s="19" t="s">
        <v>9</v>
      </c>
      <c r="B11" s="24">
        <v>0</v>
      </c>
    </row>
    <row r="12" spans="1:9" x14ac:dyDescent="0.35">
      <c r="A12" s="19" t="s">
        <v>460</v>
      </c>
      <c r="B12" s="41">
        <f>Webbsidor!X6</f>
        <v>0</v>
      </c>
    </row>
    <row r="13" spans="1:9" x14ac:dyDescent="0.35">
      <c r="A13" s="19" t="s">
        <v>461</v>
      </c>
      <c r="B13" s="42" t="str">
        <f>IF(Redogörelse!D3=0, "Godkänd", "Underkänd")</f>
        <v>Godkänd</v>
      </c>
      <c r="C13" s="14"/>
    </row>
    <row r="14" spans="1:9" ht="78" customHeight="1" x14ac:dyDescent="0.35"/>
  </sheetData>
  <conditionalFormatting sqref="B12">
    <cfRule type="cellIs" dxfId="46" priority="4" operator="lessThan">
      <formula>$I$4</formula>
    </cfRule>
    <cfRule type="cellIs" dxfId="45" priority="5" operator="between">
      <formula>$I$4</formula>
      <formula>$I$5-1</formula>
    </cfRule>
  </conditionalFormatting>
  <conditionalFormatting sqref="B13">
    <cfRule type="cellIs" dxfId="44" priority="1" operator="equal">
      <formula>"Underkänd"</formula>
    </cfRule>
  </conditionalFormatting>
  <dataValidations count="2">
    <dataValidation type="whole" operator="greaterThanOrEqual" allowBlank="1" showInputMessage="1" showErrorMessage="1" errorTitle="Ogiltigt värde" error="Fyll i ett antal som är större än eller lika med 0" sqref="B10:B11" xr:uid="{00000000-0002-0000-0000-000000000000}">
      <formula1>0</formula1>
    </dataValidation>
    <dataValidation type="whole" operator="greaterThanOrEqual" allowBlank="1" showInputMessage="1" errorTitle="Ogiltigt värde" error="Fyll i ett antal som är större än eller lika med 0" sqref="B12" xr:uid="{8ED803F9-3150-4489-8A96-9C9C64F456D0}">
      <formula1>0</formula1>
    </dataValidation>
  </dataValidations>
  <hyperlinks>
    <hyperlink ref="B9" r:id="rId1" xr:uid="{00000000-0004-0000-0000-000001000000}"/>
    <hyperlink ref="B4" r:id="rId2" xr:uid="{00000000-0004-0000-0000-000000000000}"/>
  </hyperlinks>
  <pageMargins left="0.7" right="0.7" top="0.75" bottom="0.75" header="0.3" footer="0.3"/>
  <pageSetup paperSize="9" scale="87" fitToHeight="0"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93"/>
  <sheetViews>
    <sheetView showGridLines="0" showRowColHeaders="0" workbookViewId="0">
      <selection activeCell="C4" sqref="C4"/>
    </sheetView>
  </sheetViews>
  <sheetFormatPr defaultColWidth="0" defaultRowHeight="14.5" zeroHeight="1" x14ac:dyDescent="0.35"/>
  <cols>
    <col min="1" max="1" width="14.7265625" customWidth="1"/>
    <col min="2" max="2" width="11.7265625" customWidth="1"/>
    <col min="3" max="3" width="16.7265625" style="1" customWidth="1"/>
    <col min="4" max="4" width="37.7265625" style="3" customWidth="1"/>
    <col min="5" max="5" width="170.7265625" style="5" customWidth="1"/>
    <col min="6" max="6" width="9.7265625" style="5" customWidth="1"/>
    <col min="7" max="7" width="9.81640625" hidden="1" customWidth="1"/>
    <col min="8" max="8" width="10.26953125" style="34" hidden="1" customWidth="1"/>
    <col min="9" max="16" width="9.1796875" style="34" hidden="1" customWidth="1"/>
    <col min="17" max="21" width="9.1796875" hidden="1" customWidth="1"/>
    <col min="22" max="22" width="12.7265625" hidden="1" customWidth="1"/>
    <col min="23" max="23" width="9.1796875" hidden="1" customWidth="1"/>
    <col min="24" max="24" width="12.7265625" hidden="1" customWidth="1"/>
    <col min="25" max="16384" width="9.1796875" hidden="1"/>
  </cols>
  <sheetData>
    <row r="1" spans="1:25" ht="60" customHeight="1" x14ac:dyDescent="0.35">
      <c r="A1" s="11"/>
      <c r="B1" s="11"/>
      <c r="C1" s="11"/>
      <c r="D1" s="11"/>
      <c r="E1" s="11"/>
      <c r="F1" s="11"/>
      <c r="G1" s="11"/>
    </row>
    <row r="2" spans="1:25" ht="30" customHeight="1" x14ac:dyDescent="0.35">
      <c r="A2" s="15" t="str">
        <f>CONCATENATE(Försättsblad!$A$2, " ",Försättsblad!$B$3)</f>
        <v>Granskningsprotokoll &lt;namn&gt;</v>
      </c>
      <c r="B2" s="16"/>
      <c r="C2" s="16"/>
      <c r="D2" s="16"/>
      <c r="E2" s="16"/>
      <c r="F2" s="16"/>
      <c r="G2" s="16"/>
      <c r="H2" s="35"/>
    </row>
    <row r="3" spans="1:25" ht="29" x14ac:dyDescent="0.35">
      <c r="A3" s="5" t="s">
        <v>397</v>
      </c>
      <c r="B3" s="25" t="s">
        <v>444</v>
      </c>
      <c r="C3" s="8" t="s">
        <v>445</v>
      </c>
      <c r="D3" s="5" t="s">
        <v>11</v>
      </c>
      <c r="E3" s="5" t="s">
        <v>12</v>
      </c>
      <c r="F3" s="11" t="s">
        <v>13</v>
      </c>
      <c r="G3" s="1" t="s">
        <v>448</v>
      </c>
      <c r="H3" s="1" t="s">
        <v>414</v>
      </c>
      <c r="I3" s="38" t="s">
        <v>432</v>
      </c>
      <c r="J3" s="38" t="s">
        <v>433</v>
      </c>
      <c r="K3" s="38" t="s">
        <v>434</v>
      </c>
      <c r="L3" s="38" t="s">
        <v>435</v>
      </c>
      <c r="M3" s="38" t="s">
        <v>442</v>
      </c>
      <c r="N3" s="38" t="s">
        <v>436</v>
      </c>
      <c r="O3" s="38" t="s">
        <v>437</v>
      </c>
      <c r="P3" s="38" t="s">
        <v>438</v>
      </c>
      <c r="Q3" s="38" t="s">
        <v>439</v>
      </c>
      <c r="R3" s="38" t="s">
        <v>440</v>
      </c>
      <c r="S3" s="1" t="s">
        <v>415</v>
      </c>
      <c r="T3" s="1" t="s">
        <v>441</v>
      </c>
      <c r="U3" s="31"/>
      <c r="V3" s="32"/>
    </row>
    <row r="4" spans="1:25" s="2" customFormat="1" x14ac:dyDescent="0.35">
      <c r="A4" s="2" t="s">
        <v>29</v>
      </c>
      <c r="B4" s="4"/>
      <c r="C4" s="4"/>
      <c r="D4" s="6" t="s">
        <v>30</v>
      </c>
      <c r="E4" s="6" t="s">
        <v>31</v>
      </c>
      <c r="F4" s="7" t="s">
        <v>404</v>
      </c>
      <c r="G4" s="39">
        <f>IF(FelWeb[[#This Row],[Nivå i WCAG]]="AA", Försättsblad!$F$8, IF(FelWeb[[#This Row],[Nivå i WCAG]]="A", Försättsblad!$F$7, Försättsblad!$F$6))</f>
        <v>0</v>
      </c>
      <c r="H4" s="30">
        <f>Försättsblad!$F$9</f>
        <v>0.9</v>
      </c>
      <c r="I4" s="36" t="s">
        <v>431</v>
      </c>
      <c r="J4" s="36" t="s">
        <v>431</v>
      </c>
      <c r="K4" s="37" t="s">
        <v>431</v>
      </c>
      <c r="L4" s="37" t="s">
        <v>431</v>
      </c>
      <c r="M4" s="37" t="s">
        <v>431</v>
      </c>
      <c r="N4" s="36"/>
      <c r="O4" s="36" t="s">
        <v>431</v>
      </c>
      <c r="P4" s="36"/>
      <c r="Q4" s="36"/>
      <c r="R4" s="36"/>
      <c r="S4" s="29">
        <f>FelWeb[[#This Row],[L]]*FelWeb[[#This Row],[J]]*SQRT(COUNTIF(FelWeb[[#This Row],[WV]:[LC]],"P")+Försättsblad!$F$10*COUNTIF(FelWeb[[#This Row],[WV]:[LC]],"S"))</f>
        <v>0</v>
      </c>
      <c r="T4" s="29">
        <f>W$4*FelWeb[[#This Row],[Antal underkända sidor]]*FelWeb[[#This Row],[W]]/W$5</f>
        <v>0</v>
      </c>
      <c r="V4" s="2" t="s">
        <v>443</v>
      </c>
      <c r="W4" s="12">
        <f>Försättsblad!F5*Försättsblad!F4/50/MAX(1,Försättsblad!B10)</f>
        <v>500</v>
      </c>
    </row>
    <row r="5" spans="1:25" x14ac:dyDescent="0.35">
      <c r="A5" s="2" t="s">
        <v>253</v>
      </c>
      <c r="B5" s="4"/>
      <c r="C5" s="4"/>
      <c r="D5" s="6" t="s">
        <v>254</v>
      </c>
      <c r="E5" s="6" t="s">
        <v>255</v>
      </c>
      <c r="F5" s="7" t="s">
        <v>405</v>
      </c>
      <c r="G5" s="39">
        <f>IF(FelWeb[[#This Row],[Nivå i WCAG]]="AA", Försättsblad!$F$8, IF(FelWeb[[#This Row],[Nivå i WCAG]]="A", Försättsblad!$F$7, Försättsblad!$F$6))</f>
        <v>0</v>
      </c>
      <c r="H5" s="30">
        <f>Försättsblad!$F$9</f>
        <v>0.9</v>
      </c>
      <c r="I5" s="36" t="s">
        <v>431</v>
      </c>
      <c r="J5" s="36" t="s">
        <v>431</v>
      </c>
      <c r="K5" s="37"/>
      <c r="L5" s="36" t="s">
        <v>431</v>
      </c>
      <c r="M5" s="36"/>
      <c r="N5" s="36" t="s">
        <v>431</v>
      </c>
      <c r="O5" s="36" t="s">
        <v>431</v>
      </c>
      <c r="P5" s="36" t="s">
        <v>431</v>
      </c>
      <c r="Q5" s="36"/>
      <c r="R5" s="36" t="s">
        <v>431</v>
      </c>
      <c r="S5" s="29">
        <f>FelWeb[[#This Row],[L]]*FelWeb[[#This Row],[J]]*SQRT(COUNTIF(FelWeb[[#This Row],[WV]:[LC]],"P")+Försättsblad!$F$10*COUNTIF(FelWeb[[#This Row],[WV]:[LC]],"S"))</f>
        <v>0</v>
      </c>
      <c r="T5" s="29">
        <f>W$4*FelWeb[[#This Row],[Antal underkända sidor]]*FelWeb[[#This Row],[W]]/W$5</f>
        <v>0</v>
      </c>
      <c r="V5" t="s">
        <v>446</v>
      </c>
      <c r="W5" s="40">
        <f>SUM(FelWeb[W])</f>
        <v>72.467260292774057</v>
      </c>
      <c r="X5" s="40"/>
    </row>
    <row r="6" spans="1:25" ht="29" x14ac:dyDescent="0.35">
      <c r="A6" s="2" t="s">
        <v>256</v>
      </c>
      <c r="B6" s="4"/>
      <c r="C6" s="4"/>
      <c r="D6" s="6" t="s">
        <v>257</v>
      </c>
      <c r="E6" s="6" t="s">
        <v>258</v>
      </c>
      <c r="F6" s="7" t="s">
        <v>406</v>
      </c>
      <c r="G6" s="39">
        <f>IF(FelWeb[[#This Row],[Nivå i WCAG]]="AA", Försättsblad!$F$8, IF(FelWeb[[#This Row],[Nivå i WCAG]]="A", Försättsblad!$F$7, Försättsblad!$F$6))</f>
        <v>0</v>
      </c>
      <c r="H6" s="30">
        <f>Försättsblad!$F$9</f>
        <v>0.9</v>
      </c>
      <c r="I6" s="36" t="s">
        <v>431</v>
      </c>
      <c r="J6" s="36" t="s">
        <v>431</v>
      </c>
      <c r="K6" s="37"/>
      <c r="L6" s="36" t="s">
        <v>431</v>
      </c>
      <c r="M6" s="36" t="s">
        <v>431</v>
      </c>
      <c r="N6" s="36"/>
      <c r="O6" s="36"/>
      <c r="P6" s="36"/>
      <c r="Q6" s="36"/>
      <c r="R6" s="36" t="s">
        <v>416</v>
      </c>
      <c r="S6" s="29">
        <f>FelWeb[[#This Row],[L]]*FelWeb[[#This Row],[J]]*SQRT(COUNTIF(FelWeb[[#This Row],[WV]:[LC]],"P")+Försättsblad!$F$10*COUNTIF(FelWeb[[#This Row],[WV]:[LC]],"S"))</f>
        <v>0</v>
      </c>
      <c r="T6" s="29">
        <f>W$4*FelWeb[[#This Row],[Antal underkända sidor]]*FelWeb[[#This Row],[W]]/W$5</f>
        <v>0</v>
      </c>
      <c r="V6" t="s">
        <v>447</v>
      </c>
      <c r="X6" s="33">
        <f>W4/W5*SUMPRODUCT(FelWeb[Antal underkända sidor], FelWeb[W])</f>
        <v>0</v>
      </c>
    </row>
    <row r="7" spans="1:25" x14ac:dyDescent="0.35">
      <c r="A7" s="2" t="s">
        <v>221</v>
      </c>
      <c r="B7" s="4"/>
      <c r="C7" s="4"/>
      <c r="D7" s="6" t="s">
        <v>222</v>
      </c>
      <c r="E7" s="6" t="s">
        <v>223</v>
      </c>
      <c r="F7" s="7" t="s">
        <v>407</v>
      </c>
      <c r="G7" s="39">
        <f>IF(FelWeb[[#This Row],[Nivå i WCAG]]="AA", Försättsblad!$F$8, IF(FelWeb[[#This Row],[Nivå i WCAG]]="A", Försättsblad!$F$7, Försättsblad!$F$6))</f>
        <v>0</v>
      </c>
      <c r="H7" s="30">
        <f>Försättsblad!$F$9</f>
        <v>0.9</v>
      </c>
      <c r="I7" s="36"/>
      <c r="J7" s="36"/>
      <c r="K7" s="37"/>
      <c r="L7" s="36"/>
      <c r="M7" s="36" t="s">
        <v>431</v>
      </c>
      <c r="N7" s="36"/>
      <c r="O7" s="36"/>
      <c r="P7" s="36"/>
      <c r="Q7" s="36"/>
      <c r="R7" s="36"/>
      <c r="S7" s="29">
        <f>FelWeb[[#This Row],[L]]*FelWeb[[#This Row],[J]]*SQRT(COUNTIF(FelWeb[[#This Row],[WV]:[LC]],"P")+Försättsblad!$F$10*COUNTIF(FelWeb[[#This Row],[WV]:[LC]],"S"))</f>
        <v>0</v>
      </c>
      <c r="T7" s="29">
        <f>W$4*FelWeb[[#This Row],[Antal underkända sidor]]*FelWeb[[#This Row],[W]]/W$5</f>
        <v>0</v>
      </c>
      <c r="W7" s="40"/>
      <c r="X7" s="40"/>
    </row>
    <row r="8" spans="1:25" x14ac:dyDescent="0.35">
      <c r="A8" s="2" t="s">
        <v>471</v>
      </c>
      <c r="B8" s="4"/>
      <c r="C8" s="4"/>
      <c r="D8" s="6" t="s">
        <v>472</v>
      </c>
      <c r="E8" s="6" t="s">
        <v>490</v>
      </c>
      <c r="F8" s="7" t="s">
        <v>407</v>
      </c>
      <c r="G8" s="39">
        <f>IF(FelWeb[[#This Row],[Nivå i WCAG]]="AA", Försättsblad!$F$8, IF(FelWeb[[#This Row],[Nivå i WCAG]]="A", Försättsblad!$F$7, Försättsblad!$F$6))</f>
        <v>0</v>
      </c>
      <c r="H8" s="30">
        <f>Försättsblad!$F$9</f>
        <v>0.9</v>
      </c>
      <c r="I8" s="36"/>
      <c r="J8" s="36"/>
      <c r="K8" s="37"/>
      <c r="L8" s="36" t="s">
        <v>431</v>
      </c>
      <c r="M8" s="36" t="s">
        <v>416</v>
      </c>
      <c r="N8" s="36" t="s">
        <v>416</v>
      </c>
      <c r="O8" s="36"/>
      <c r="P8" s="36"/>
      <c r="Q8" s="36"/>
      <c r="R8" s="36"/>
      <c r="S8" s="29">
        <f>FelWeb[[#This Row],[L]]*FelWeb[[#This Row],[J]]*SQRT(COUNTIF(FelWeb[[#This Row],[WV]:[LC]],"P")+Försättsblad!$F$10*COUNTIF(FelWeb[[#This Row],[WV]:[LC]],"S"))</f>
        <v>0</v>
      </c>
      <c r="T8" s="29">
        <f>W$4*FelWeb[[#This Row],[Antal underkända sidor]]*FelWeb[[#This Row],[W]]/W$5</f>
        <v>0</v>
      </c>
      <c r="V8" t="s">
        <v>432</v>
      </c>
      <c r="W8" s="40">
        <f>SUMPRODUCT((FelWeb[WV]="P")*FelWeb[L],FelWeb[J])+SUMPRODUCT((FelWeb[WV]="S")*Försättsblad!$F$10*FelWeb[L],FelWeb[J])</f>
        <v>27.862500000000001</v>
      </c>
      <c r="X8" s="33">
        <f>W$4/W8*(SUMPRODUCT((FelWeb[WV]="P")*FelWeb[L],FelWeb[J],FelWeb[Antal underkända sidor])+SUMPRODUCT((FelWeb[WV]="S")*Försättsblad!$F$10*FelWeb[L],FelWeb[J],FelWeb[Antal underkända sidor]))</f>
        <v>0</v>
      </c>
      <c r="Y8" t="s">
        <v>451</v>
      </c>
    </row>
    <row r="9" spans="1:25" x14ac:dyDescent="0.35">
      <c r="A9" s="12" t="s">
        <v>473</v>
      </c>
      <c r="B9" s="4"/>
      <c r="C9" s="4"/>
      <c r="D9" s="6" t="s">
        <v>474</v>
      </c>
      <c r="E9" s="6" t="s">
        <v>491</v>
      </c>
      <c r="F9" s="7" t="s">
        <v>407</v>
      </c>
      <c r="G9" s="39">
        <f>IF(FelWeb[[#This Row],[Nivå i WCAG]]="AA", Försättsblad!$F$8, IF(FelWeb[[#This Row],[Nivå i WCAG]]="A", Försättsblad!$F$7, Försättsblad!$F$6))</f>
        <v>0</v>
      </c>
      <c r="H9" s="30">
        <f>Försättsblad!$F$9</f>
        <v>0.9</v>
      </c>
      <c r="I9" s="36"/>
      <c r="J9" s="36"/>
      <c r="K9" s="37"/>
      <c r="L9" s="36" t="s">
        <v>431</v>
      </c>
      <c r="M9" s="36" t="s">
        <v>431</v>
      </c>
      <c r="N9" s="36" t="s">
        <v>416</v>
      </c>
      <c r="O9" s="36"/>
      <c r="P9" s="36"/>
      <c r="Q9" s="36"/>
      <c r="R9" s="36"/>
      <c r="S9" s="29">
        <f>FelWeb[[#This Row],[L]]*FelWeb[[#This Row],[J]]*SQRT(COUNTIF(FelWeb[[#This Row],[WV]:[LC]],"P")+Försättsblad!$F$10*COUNTIF(FelWeb[[#This Row],[WV]:[LC]],"S"))</f>
        <v>0</v>
      </c>
      <c r="T9" s="29">
        <f>W$4*FelWeb[[#This Row],[Antal underkända sidor]]*FelWeb[[#This Row],[W]]/W$5</f>
        <v>0</v>
      </c>
      <c r="V9" t="s">
        <v>433</v>
      </c>
      <c r="W9" s="40">
        <f>SUMPRODUCT((FelWeb[LV]="P")*FelWeb[L],FelWeb[J])+SUMPRODUCT((FelWeb[LV]="S")*Försättsblad!$F$10*FelWeb[L],FelWeb[J])</f>
        <v>30.574999999999999</v>
      </c>
      <c r="X9" s="33">
        <f>W$4/W9*(SUMPRODUCT((FelWeb[LV]="P")*FelWeb[L],FelWeb[J],FelWeb[Antal underkända sidor])+SUMPRODUCT((FelWeb[LV]="S")*Försättsblad!$F$10*FelWeb[L],FelWeb[J],FelWeb[Antal underkända sidor]))</f>
        <v>0</v>
      </c>
      <c r="Y9" t="s">
        <v>452</v>
      </c>
    </row>
    <row r="10" spans="1:25" x14ac:dyDescent="0.35">
      <c r="A10" s="2" t="s">
        <v>475</v>
      </c>
      <c r="B10" s="4"/>
      <c r="C10" s="4"/>
      <c r="D10" s="6" t="s">
        <v>476</v>
      </c>
      <c r="E10" s="6" t="s">
        <v>477</v>
      </c>
      <c r="F10" s="7" t="s">
        <v>407</v>
      </c>
      <c r="G10" s="39">
        <f>IF(FelWeb[[#This Row],[Nivå i WCAG]]="AA", Försättsblad!$F$8, IF(FelWeb[[#This Row],[Nivå i WCAG]]="A", Försättsblad!$F$7, Försättsblad!$F$6))</f>
        <v>0</v>
      </c>
      <c r="H10" s="30">
        <f>Försättsblad!$F$9</f>
        <v>0.9</v>
      </c>
      <c r="I10" s="36"/>
      <c r="J10" s="36"/>
      <c r="K10" s="37"/>
      <c r="L10" s="36" t="s">
        <v>431</v>
      </c>
      <c r="M10" s="36" t="s">
        <v>416</v>
      </c>
      <c r="N10" s="36" t="s">
        <v>416</v>
      </c>
      <c r="O10" s="36"/>
      <c r="P10" s="36"/>
      <c r="Q10" s="36"/>
      <c r="R10" s="36"/>
      <c r="S10" s="29">
        <f>FelWeb[[#This Row],[L]]*FelWeb[[#This Row],[J]]*SQRT(COUNTIF(FelWeb[[#This Row],[WV]:[LC]],"P")+Försättsblad!$F$10*COUNTIF(FelWeb[[#This Row],[WV]:[LC]],"S"))</f>
        <v>0</v>
      </c>
      <c r="T10" s="29">
        <f>W$4*FelWeb[[#This Row],[Antal underkända sidor]]*FelWeb[[#This Row],[W]]/W$5</f>
        <v>0</v>
      </c>
      <c r="V10" t="s">
        <v>434</v>
      </c>
      <c r="W10" s="40">
        <f>SUMPRODUCT((FelWeb[WPC]="P")*FelWeb[L],FelWeb[J])+SUMPRODUCT((FelWeb[WPC]="S")*Försättsblad!$F$10*FelWeb[L],FelWeb[J])</f>
        <v>5.4</v>
      </c>
      <c r="X10" s="33">
        <f>W$4/W10*(SUMPRODUCT((FelWeb[WPC]="P")*FelWeb[L],FelWeb[J],FelWeb[Antal underkända sidor])+SUMPRODUCT((FelWeb[WPC]="S")*Försättsblad!$F$10*FelWeb[L],FelWeb[J],FelWeb[Antal underkända sidor]))</f>
        <v>0</v>
      </c>
      <c r="Y10" t="s">
        <v>453</v>
      </c>
    </row>
    <row r="11" spans="1:25" x14ac:dyDescent="0.35">
      <c r="A11" s="12" t="s">
        <v>478</v>
      </c>
      <c r="B11" s="4"/>
      <c r="C11" s="4"/>
      <c r="D11" s="6" t="s">
        <v>479</v>
      </c>
      <c r="E11" s="6" t="s">
        <v>480</v>
      </c>
      <c r="F11" s="7" t="s">
        <v>407</v>
      </c>
      <c r="G11" s="39">
        <f>IF(FelWeb[[#This Row],[Nivå i WCAG]]="AA", Försättsblad!$F$8, IF(FelWeb[[#This Row],[Nivå i WCAG]]="A", Försättsblad!$F$7, Försättsblad!$F$6))</f>
        <v>0</v>
      </c>
      <c r="H11" s="30">
        <f>Försättsblad!$F$9</f>
        <v>0.9</v>
      </c>
      <c r="I11" s="36"/>
      <c r="J11" s="36"/>
      <c r="K11" s="37"/>
      <c r="L11" s="36" t="s">
        <v>431</v>
      </c>
      <c r="M11" s="36" t="s">
        <v>416</v>
      </c>
      <c r="N11" s="36" t="s">
        <v>416</v>
      </c>
      <c r="O11" s="36"/>
      <c r="P11" s="36"/>
      <c r="Q11" s="36"/>
      <c r="R11" s="36"/>
      <c r="S11" s="29">
        <f>FelWeb[[#This Row],[L]]*FelWeb[[#This Row],[J]]*SQRT(COUNTIF(FelWeb[[#This Row],[WV]:[LC]],"P")+Försättsblad!$F$10*COUNTIF(FelWeb[[#This Row],[WV]:[LC]],"S"))</f>
        <v>0</v>
      </c>
      <c r="T11" s="29">
        <f>W$4*FelWeb[[#This Row],[Antal underkända sidor]]*FelWeb[[#This Row],[W]]/W$5</f>
        <v>0</v>
      </c>
      <c r="V11" t="s">
        <v>435</v>
      </c>
      <c r="W11" s="40">
        <f>SUMPRODUCT((FelWeb[WH]="P")*FelWeb[L],FelWeb[J])+SUMPRODUCT((FelWeb[WH]="S")*Försättsblad!$F$10*FelWeb[L],FelWeb[J])</f>
        <v>7.9750000000000005</v>
      </c>
      <c r="X11" s="33">
        <f>W$4/W11*(SUMPRODUCT((FelWeb[WH]="P")*FelWeb[L],FelWeb[J],FelWeb[Antal underkända sidor])+SUMPRODUCT((FelWeb[WH]="S")*Försättsblad!$F$10*FelWeb[L],FelWeb[J],FelWeb[Antal underkända sidor]))</f>
        <v>0</v>
      </c>
      <c r="Y11" t="s">
        <v>454</v>
      </c>
    </row>
    <row r="12" spans="1:25" x14ac:dyDescent="0.35">
      <c r="A12" s="12" t="s">
        <v>481</v>
      </c>
      <c r="B12" s="4"/>
      <c r="C12" s="43"/>
      <c r="D12" s="6" t="s">
        <v>482</v>
      </c>
      <c r="E12" s="6" t="s">
        <v>484</v>
      </c>
      <c r="F12" s="7"/>
      <c r="G12" s="39">
        <f>IF(FelWeb[[#This Row],[Nivå i WCAG]]="AA", Försättsblad!$F$8, IF(FelWeb[[#This Row],[Nivå i WCAG]]="A", Försättsblad!$F$7, Försättsblad!$F$6))</f>
        <v>0</v>
      </c>
      <c r="H12" s="30">
        <f>Försättsblad!$F$9</f>
        <v>0.9</v>
      </c>
      <c r="I12" s="36"/>
      <c r="J12" s="36"/>
      <c r="K12" s="37"/>
      <c r="L12" s="36" t="s">
        <v>431</v>
      </c>
      <c r="M12" s="36" t="s">
        <v>431</v>
      </c>
      <c r="N12" s="36" t="s">
        <v>416</v>
      </c>
      <c r="O12" s="36"/>
      <c r="P12" s="36"/>
      <c r="Q12" s="36"/>
      <c r="R12" s="36"/>
      <c r="S12" s="29">
        <f>FelWeb[[#This Row],[L]]*FelWeb[[#This Row],[J]]*SQRT(COUNTIF(FelWeb[[#This Row],[WV]:[LC]],"P")+Försättsblad!$F$10*COUNTIF(FelWeb[[#This Row],[WV]:[LC]],"S"))</f>
        <v>0</v>
      </c>
      <c r="T12" s="29">
        <f>W$4*FelWeb[[#This Row],[Antal underkända sidor]]*FelWeb[[#This Row],[W]]/W$5</f>
        <v>0</v>
      </c>
      <c r="V12" t="s">
        <v>442</v>
      </c>
      <c r="W12" s="40">
        <f>SUMPRODUCT((FelWeb[LH]="P")*FelWeb[L],FelWeb[J])+SUMPRODUCT((FelWeb[LH]="S")*Försättsblad!$F$10*FelWeb[L],FelWeb[J])</f>
        <v>8.1875</v>
      </c>
      <c r="X12" s="33">
        <f>W$4/W12*(SUMPRODUCT((FelWeb[LH]="P")*FelWeb[L],FelWeb[J],FelWeb[Antal underkända sidor])+SUMPRODUCT((FelWeb[LH]="S")*Försättsblad!$F$10*FelWeb[L],FelWeb[J],FelWeb[Antal underkända sidor]))</f>
        <v>0</v>
      </c>
      <c r="Y12" t="s">
        <v>455</v>
      </c>
    </row>
    <row r="13" spans="1:25" x14ac:dyDescent="0.35">
      <c r="A13" s="12" t="s">
        <v>483</v>
      </c>
      <c r="B13" s="4"/>
      <c r="C13" s="43"/>
      <c r="D13" s="6" t="s">
        <v>501</v>
      </c>
      <c r="E13" s="6" t="s">
        <v>485</v>
      </c>
      <c r="F13" s="7"/>
      <c r="G13" s="39">
        <f>IF(FelWeb[[#This Row],[Nivå i WCAG]]="AA", Försättsblad!$F$8, IF(FelWeb[[#This Row],[Nivå i WCAG]]="A", Försättsblad!$F$7, Försättsblad!$F$6))</f>
        <v>0</v>
      </c>
      <c r="H13" s="30">
        <f>Försättsblad!$F$9</f>
        <v>0.9</v>
      </c>
      <c r="I13" s="36"/>
      <c r="J13" s="36"/>
      <c r="K13" s="37"/>
      <c r="L13" s="36" t="s">
        <v>431</v>
      </c>
      <c r="M13" s="36" t="s">
        <v>431</v>
      </c>
      <c r="N13" s="36" t="s">
        <v>416</v>
      </c>
      <c r="O13" s="36"/>
      <c r="P13" s="36"/>
      <c r="Q13" s="36"/>
      <c r="R13" s="36"/>
      <c r="S13" s="29">
        <f>FelWeb[[#This Row],[L]]*FelWeb[[#This Row],[J]]*SQRT(COUNTIF(FelWeb[[#This Row],[WV]:[LC]],"P")+Försättsblad!$F$10*COUNTIF(FelWeb[[#This Row],[WV]:[LC]],"S"))</f>
        <v>0</v>
      </c>
      <c r="T13" s="29">
        <f>W$4*FelWeb[[#This Row],[Antal underkända sidor]]*FelWeb[[#This Row],[W]]/W$5</f>
        <v>0</v>
      </c>
      <c r="V13" t="s">
        <v>436</v>
      </c>
      <c r="W13" s="40">
        <f>SUMPRODUCT((FelWeb[WVC]="P")*FelWeb[L],FelWeb[J])+SUMPRODUCT((FelWeb[WVC]="S")*Försättsblad!$F$10*FelWeb[L],FelWeb[J])</f>
        <v>3.9874999999999998</v>
      </c>
      <c r="X13" s="33">
        <f>W$4/W13*(SUMPRODUCT((FelWeb[WVC]="P")*FelWeb[L],FelWeb[J],FelWeb[Antal underkända sidor])+SUMPRODUCT((FelWeb[WVC]="S")*Försättsblad!$F$10*FelWeb[L],FelWeb[J],FelWeb[Antal underkända sidor]))</f>
        <v>0</v>
      </c>
      <c r="Y13" t="s">
        <v>467</v>
      </c>
    </row>
    <row r="14" spans="1:25" ht="72.5" x14ac:dyDescent="0.35">
      <c r="A14" s="2" t="s">
        <v>224</v>
      </c>
      <c r="B14" s="4"/>
      <c r="C14" s="4"/>
      <c r="D14" s="6" t="s">
        <v>225</v>
      </c>
      <c r="E14" s="6" t="s">
        <v>489</v>
      </c>
      <c r="F14" s="7" t="s">
        <v>407</v>
      </c>
      <c r="G14" s="39">
        <f>IF(FelWeb[[#This Row],[Nivå i WCAG]]="AA", Försättsblad!$F$8, IF(FelWeb[[#This Row],[Nivå i WCAG]]="A", Försättsblad!$F$7, Försättsblad!$F$6))</f>
        <v>0</v>
      </c>
      <c r="H14" s="30">
        <f>Försättsblad!$F$9</f>
        <v>0.9</v>
      </c>
      <c r="I14" s="36"/>
      <c r="J14" s="36"/>
      <c r="K14" s="37"/>
      <c r="L14" s="36" t="s">
        <v>431</v>
      </c>
      <c r="M14" s="36" t="s">
        <v>416</v>
      </c>
      <c r="N14" s="36" t="s">
        <v>416</v>
      </c>
      <c r="O14" s="36"/>
      <c r="P14" s="36"/>
      <c r="Q14" s="36"/>
      <c r="R14" s="36"/>
      <c r="S14" s="29">
        <f>FelWeb[[#This Row],[L]]*FelWeb[[#This Row],[J]]*SQRT(COUNTIF(FelWeb[[#This Row],[WV]:[LC]],"P")+Försättsblad!$F$10*COUNTIF(FelWeb[[#This Row],[WV]:[LC]],"S"))</f>
        <v>0</v>
      </c>
      <c r="T14" s="29">
        <f>W$4*FelWeb[[#This Row],[Antal underkända sidor]]*FelWeb[[#This Row],[W]]/W$5</f>
        <v>0</v>
      </c>
      <c r="V14" t="s">
        <v>437</v>
      </c>
      <c r="W14" s="40">
        <f>SUMPRODUCT((FelWeb[LMS]="P")*FelWeb[L],FelWeb[J])+SUMPRODUCT((FelWeb[LMS]="S")*Försättsblad!$F$10*FelWeb[L],FelWeb[J])</f>
        <v>18.425000000000004</v>
      </c>
      <c r="X14" s="33">
        <f>W$4/W14*(SUMPRODUCT((FelWeb[LMS]="P")*FelWeb[L],FelWeb[J],FelWeb[Antal underkända sidor])+SUMPRODUCT((FelWeb[LMS]="S")*Försättsblad!$F$10*FelWeb[L],FelWeb[J],FelWeb[Antal underkända sidor]))</f>
        <v>0</v>
      </c>
      <c r="Y14" t="s">
        <v>456</v>
      </c>
    </row>
    <row r="15" spans="1:25" x14ac:dyDescent="0.35">
      <c r="A15" s="2" t="s">
        <v>226</v>
      </c>
      <c r="B15" s="4"/>
      <c r="C15" s="4"/>
      <c r="D15" s="6" t="s">
        <v>227</v>
      </c>
      <c r="E15" s="6" t="s">
        <v>492</v>
      </c>
      <c r="F15" s="7" t="s">
        <v>407</v>
      </c>
      <c r="G15" s="39">
        <f>IF(FelWeb[[#This Row],[Nivå i WCAG]]="AA", Försättsblad!$F$8, IF(FelWeb[[#This Row],[Nivå i WCAG]]="A", Försättsblad!$F$7, Försättsblad!$F$6))</f>
        <v>0</v>
      </c>
      <c r="H15" s="30">
        <f>Försättsblad!$F$9</f>
        <v>0.9</v>
      </c>
      <c r="I15" s="36"/>
      <c r="J15" s="36"/>
      <c r="K15" s="37"/>
      <c r="L15" s="36" t="s">
        <v>431</v>
      </c>
      <c r="M15" s="36" t="s">
        <v>416</v>
      </c>
      <c r="N15" s="36" t="s">
        <v>416</v>
      </c>
      <c r="O15" s="36"/>
      <c r="P15" s="36"/>
      <c r="Q15" s="36"/>
      <c r="R15" s="36"/>
      <c r="S15" s="29">
        <f>FelWeb[[#This Row],[L]]*FelWeb[[#This Row],[J]]*SQRT(COUNTIF(FelWeb[[#This Row],[WV]:[LC]],"P")+Försättsblad!$F$10*COUNTIF(FelWeb[[#This Row],[WV]:[LC]],"S"))</f>
        <v>0</v>
      </c>
      <c r="T15" s="29">
        <f>W$4*FelWeb[[#This Row],[Antal underkända sidor]]*FelWeb[[#This Row],[W]]/W$5</f>
        <v>0</v>
      </c>
      <c r="V15" t="s">
        <v>438</v>
      </c>
      <c r="W15" s="40">
        <f>SUMPRODUCT((FelWeb[LR]="P")*FelWeb[L],FelWeb[J])+SUMPRODUCT((FelWeb[LR]="S")*Försättsblad!$F$10*FelWeb[L],FelWeb[J])</f>
        <v>5.625</v>
      </c>
      <c r="X15" s="33">
        <f>W$4/W15*(SUMPRODUCT((FelWeb[LR]="P")*FelWeb[L],FelWeb[J],FelWeb[Antal underkända sidor])+SUMPRODUCT((FelWeb[LR]="S")*Försättsblad!$F$10*FelWeb[L],FelWeb[J],FelWeb[Antal underkända sidor]))</f>
        <v>0</v>
      </c>
      <c r="Y15" t="s">
        <v>457</v>
      </c>
    </row>
    <row r="16" spans="1:25" x14ac:dyDescent="0.35">
      <c r="A16" s="2" t="s">
        <v>228</v>
      </c>
      <c r="B16" s="4"/>
      <c r="C16" s="4"/>
      <c r="D16" s="6" t="s">
        <v>229</v>
      </c>
      <c r="E16" s="6" t="s">
        <v>493</v>
      </c>
      <c r="F16" s="7" t="s">
        <v>407</v>
      </c>
      <c r="G16" s="39">
        <f>IF(FelWeb[[#This Row],[Nivå i WCAG]]="AA", Försättsblad!$F$8, IF(FelWeb[[#This Row],[Nivå i WCAG]]="A", Försättsblad!$F$7, Försättsblad!$F$6))</f>
        <v>0</v>
      </c>
      <c r="H16" s="30">
        <f>Försättsblad!$F$9</f>
        <v>0.9</v>
      </c>
      <c r="I16" s="36" t="s">
        <v>431</v>
      </c>
      <c r="J16" s="36" t="s">
        <v>431</v>
      </c>
      <c r="K16" s="37"/>
      <c r="L16" s="36"/>
      <c r="M16" s="36"/>
      <c r="N16" s="36"/>
      <c r="O16" s="36"/>
      <c r="P16" s="36"/>
      <c r="Q16" s="36"/>
      <c r="R16" s="36" t="s">
        <v>416</v>
      </c>
      <c r="S16" s="29">
        <f>FelWeb[[#This Row],[L]]*FelWeb[[#This Row],[J]]*SQRT(COUNTIF(FelWeb[[#This Row],[WV]:[LC]],"P")+Försättsblad!$F$10*COUNTIF(FelWeb[[#This Row],[WV]:[LC]],"S"))</f>
        <v>0</v>
      </c>
      <c r="T16" s="29">
        <f>W$4*FelWeb[[#This Row],[Antal underkända sidor]]*FelWeb[[#This Row],[W]]/W$5</f>
        <v>0</v>
      </c>
      <c r="V16" t="s">
        <v>439</v>
      </c>
      <c r="W16" s="40">
        <f>SUMPRODUCT((FelWeb[PST]="P")*FelWeb[L],FelWeb[J])+SUMPRODUCT((FelWeb[PST]="S")*Försättsblad!$F$10*FelWeb[L],FelWeb[J])</f>
        <v>1.675</v>
      </c>
      <c r="X16" s="33">
        <f>W$4/W16*(SUMPRODUCT((FelWeb[PST]="P")*FelWeb[L],FelWeb[J],FelWeb[Antal underkända sidor])+SUMPRODUCT((FelWeb[PST]="S")*Försättsblad!$F$10*FelWeb[L],FelWeb[J],FelWeb[Antal underkända sidor]))</f>
        <v>0</v>
      </c>
      <c r="Y16" t="s">
        <v>458</v>
      </c>
    </row>
    <row r="17" spans="1:25" ht="29" x14ac:dyDescent="0.35">
      <c r="A17" s="12" t="s">
        <v>517</v>
      </c>
      <c r="B17" s="4"/>
      <c r="C17" s="43"/>
      <c r="D17" s="6" t="s">
        <v>518</v>
      </c>
      <c r="E17" s="6" t="s">
        <v>519</v>
      </c>
      <c r="F17" s="7"/>
      <c r="G17" s="39">
        <f>IF(FelWeb[[#This Row],[Nivå i WCAG]]="AA", Försättsblad!$F$8, IF(FelWeb[[#This Row],[Nivå i WCAG]]="A", Försättsblad!$F$7, Försättsblad!$F$6))</f>
        <v>0</v>
      </c>
      <c r="H17" s="30">
        <f>Försättsblad!$F$9</f>
        <v>0.9</v>
      </c>
      <c r="I17" s="36"/>
      <c r="J17" s="36"/>
      <c r="K17" s="37"/>
      <c r="L17" s="36" t="s">
        <v>431</v>
      </c>
      <c r="M17" s="36" t="s">
        <v>431</v>
      </c>
      <c r="N17" s="36" t="s">
        <v>431</v>
      </c>
      <c r="O17" s="36"/>
      <c r="P17" s="36"/>
      <c r="Q17" s="36"/>
      <c r="R17" s="36"/>
      <c r="S17" s="29">
        <f>FelWeb[[#This Row],[L]]*FelWeb[[#This Row],[J]]*SQRT(COUNTIF(FelWeb[[#This Row],[WV]:[LC]],"P")+Försättsblad!$F$10*COUNTIF(FelWeb[[#This Row],[WV]:[LC]],"S"))</f>
        <v>0</v>
      </c>
      <c r="T17" s="29">
        <f>W$4*FelWeb[[#This Row],[Antal underkända sidor]]*FelWeb[[#This Row],[W]]/W$5</f>
        <v>0</v>
      </c>
      <c r="V17" t="s">
        <v>440</v>
      </c>
      <c r="W17" s="40">
        <f>SUMPRODUCT((FelWeb[LC]="P")*FelWeb[L],FelWeb[J])+SUMPRODUCT((FelWeb[LC]="S")*Försättsblad!$F$10*FelWeb[L],FelWeb[J])</f>
        <v>25.800000000000008</v>
      </c>
      <c r="X17" s="33">
        <f>W$4/W17*(SUMPRODUCT((FelWeb[LC]="P")*FelWeb[L],FelWeb[J],FelWeb[Antal underkända sidor])+SUMPRODUCT((FelWeb[LC]="S")*Försättsblad!$F$10*FelWeb[L],FelWeb[J],FelWeb[Antal underkända sidor]))</f>
        <v>0</v>
      </c>
      <c r="Y17" t="s">
        <v>459</v>
      </c>
    </row>
    <row r="18" spans="1:25" x14ac:dyDescent="0.35">
      <c r="A18" s="2" t="s">
        <v>230</v>
      </c>
      <c r="B18" s="4"/>
      <c r="C18" s="4"/>
      <c r="D18" s="6" t="s">
        <v>231</v>
      </c>
      <c r="E18" s="6" t="s">
        <v>494</v>
      </c>
      <c r="F18" s="7" t="s">
        <v>407</v>
      </c>
      <c r="G18" s="39">
        <f>IF(FelWeb[[#This Row],[Nivå i WCAG]]="AA", Försättsblad!$F$8, IF(FelWeb[[#This Row],[Nivå i WCAG]]="A", Försättsblad!$F$7, Försättsblad!$F$6))</f>
        <v>0</v>
      </c>
      <c r="H18" s="30">
        <f>Försättsblad!$F$9</f>
        <v>0.9</v>
      </c>
      <c r="I18" s="36"/>
      <c r="J18" s="36"/>
      <c r="K18" s="37"/>
      <c r="L18" s="36" t="s">
        <v>431</v>
      </c>
      <c r="M18" s="36" t="s">
        <v>431</v>
      </c>
      <c r="N18" s="36" t="s">
        <v>416</v>
      </c>
      <c r="O18" s="36"/>
      <c r="P18" s="36"/>
      <c r="Q18" s="36"/>
      <c r="R18" s="36"/>
      <c r="S18" s="29">
        <f>FelWeb[[#This Row],[L]]*FelWeb[[#This Row],[J]]*SQRT(COUNTIF(FelWeb[[#This Row],[WV]:[LC]],"P")+Försättsblad!$F$10*COUNTIF(FelWeb[[#This Row],[WV]:[LC]],"S"))</f>
        <v>0</v>
      </c>
      <c r="T18" s="29">
        <f>W$4*FelWeb[[#This Row],[Antal underkända sidor]]*FelWeb[[#This Row],[W]]/W$5</f>
        <v>0</v>
      </c>
    </row>
    <row r="19" spans="1:25" x14ac:dyDescent="0.35">
      <c r="A19" s="2" t="s">
        <v>232</v>
      </c>
      <c r="B19" s="4"/>
      <c r="C19" s="4"/>
      <c r="D19" s="6" t="s">
        <v>233</v>
      </c>
      <c r="E19" s="6" t="s">
        <v>495</v>
      </c>
      <c r="F19" s="7" t="s">
        <v>407</v>
      </c>
      <c r="G19" s="39">
        <f>IF(FelWeb[[#This Row],[Nivå i WCAG]]="AA", Försättsblad!$F$8, IF(FelWeb[[#This Row],[Nivå i WCAG]]="A", Försättsblad!$F$7, Försättsblad!$F$6))</f>
        <v>0</v>
      </c>
      <c r="H19" s="30">
        <f>Försättsblad!$F$9</f>
        <v>0.9</v>
      </c>
      <c r="I19" s="36"/>
      <c r="J19" s="36"/>
      <c r="K19" s="37"/>
      <c r="L19" s="36" t="s">
        <v>431</v>
      </c>
      <c r="M19" s="36" t="s">
        <v>431</v>
      </c>
      <c r="N19" s="36" t="s">
        <v>416</v>
      </c>
      <c r="O19" s="36"/>
      <c r="P19" s="36"/>
      <c r="Q19" s="36"/>
      <c r="R19" s="36"/>
      <c r="S19" s="29">
        <f>FelWeb[[#This Row],[L]]*FelWeb[[#This Row],[J]]*SQRT(COUNTIF(FelWeb[[#This Row],[WV]:[LC]],"P")+Försättsblad!$F$10*COUNTIF(FelWeb[[#This Row],[WV]:[LC]],"S"))</f>
        <v>0</v>
      </c>
      <c r="T19" s="29">
        <f>W$4*FelWeb[[#This Row],[Antal underkända sidor]]*FelWeb[[#This Row],[W]]/W$5</f>
        <v>0</v>
      </c>
    </row>
    <row r="20" spans="1:25" x14ac:dyDescent="0.35">
      <c r="A20" s="12" t="s">
        <v>486</v>
      </c>
      <c r="B20" s="4"/>
      <c r="C20" s="43"/>
      <c r="D20" s="6" t="s">
        <v>497</v>
      </c>
      <c r="E20" s="6" t="s">
        <v>496</v>
      </c>
      <c r="F20" s="7"/>
      <c r="G20" s="39">
        <f>IF(FelWeb[[#This Row],[Nivå i WCAG]]="AA", Försättsblad!$F$8, IF(FelWeb[[#This Row],[Nivå i WCAG]]="A", Försättsblad!$F$7, Försättsblad!$F$6))</f>
        <v>0</v>
      </c>
      <c r="H20" s="30">
        <f>Försättsblad!$F$9</f>
        <v>0.9</v>
      </c>
      <c r="I20" s="36"/>
      <c r="J20" s="36"/>
      <c r="K20" s="37"/>
      <c r="L20" s="36" t="s">
        <v>431</v>
      </c>
      <c r="M20" s="36" t="s">
        <v>431</v>
      </c>
      <c r="N20" s="36" t="s">
        <v>416</v>
      </c>
      <c r="O20" s="36"/>
      <c r="P20" s="36"/>
      <c r="Q20" s="36"/>
      <c r="R20" s="36"/>
      <c r="S20" s="29">
        <f>FelWeb[[#This Row],[L]]*FelWeb[[#This Row],[J]]*SQRT(COUNTIF(FelWeb[[#This Row],[WV]:[LC]],"P")+Försättsblad!$F$10*COUNTIF(FelWeb[[#This Row],[WV]:[LC]],"S"))</f>
        <v>0</v>
      </c>
      <c r="T20" s="29">
        <f>W$4*FelWeb[[#This Row],[Antal underkända sidor]]*FelWeb[[#This Row],[W]]/W$5</f>
        <v>0</v>
      </c>
    </row>
    <row r="21" spans="1:25" x14ac:dyDescent="0.35">
      <c r="A21" s="12" t="s">
        <v>487</v>
      </c>
      <c r="B21" s="4"/>
      <c r="C21" s="43"/>
      <c r="D21" s="6" t="s">
        <v>498</v>
      </c>
      <c r="E21" s="6" t="s">
        <v>499</v>
      </c>
      <c r="F21" s="7"/>
      <c r="G21" s="39">
        <f>IF(FelWeb[[#This Row],[Nivå i WCAG]]="AA", Försättsblad!$F$8, IF(FelWeb[[#This Row],[Nivå i WCAG]]="A", Försättsblad!$F$7, Försättsblad!$F$6))</f>
        <v>0</v>
      </c>
      <c r="H21" s="30">
        <f>Försättsblad!$F$9</f>
        <v>0.9</v>
      </c>
      <c r="I21" s="36"/>
      <c r="J21" s="36"/>
      <c r="K21" s="37"/>
      <c r="L21" s="36" t="s">
        <v>431</v>
      </c>
      <c r="M21" s="36" t="s">
        <v>431</v>
      </c>
      <c r="N21" s="36" t="s">
        <v>416</v>
      </c>
      <c r="O21" s="36"/>
      <c r="P21" s="36"/>
      <c r="Q21" s="36"/>
      <c r="R21" s="36"/>
      <c r="S21" s="29">
        <f>FelWeb[[#This Row],[L]]*FelWeb[[#This Row],[J]]*SQRT(COUNTIF(FelWeb[[#This Row],[WV]:[LC]],"P")+Försättsblad!$F$10*COUNTIF(FelWeb[[#This Row],[WV]:[LC]],"S"))</f>
        <v>0</v>
      </c>
      <c r="T21" s="29">
        <f>W$4*FelWeb[[#This Row],[Antal underkända sidor]]*FelWeb[[#This Row],[W]]/W$5</f>
        <v>0</v>
      </c>
    </row>
    <row r="22" spans="1:25" x14ac:dyDescent="0.35">
      <c r="A22" s="12" t="s">
        <v>488</v>
      </c>
      <c r="B22" s="4"/>
      <c r="C22" s="43"/>
      <c r="D22" s="6" t="s">
        <v>500</v>
      </c>
      <c r="E22" s="6" t="s">
        <v>502</v>
      </c>
      <c r="F22" s="7"/>
      <c r="G22" s="39">
        <f>IF(FelWeb[[#This Row],[Nivå i WCAG]]="AA", Försättsblad!$F$8, IF(FelWeb[[#This Row],[Nivå i WCAG]]="A", Försättsblad!$F$7, Försättsblad!$F$6))</f>
        <v>0</v>
      </c>
      <c r="H22" s="30">
        <f>Försättsblad!$F$9</f>
        <v>0.9</v>
      </c>
      <c r="I22" s="36"/>
      <c r="J22" s="36"/>
      <c r="K22" s="37"/>
      <c r="L22" s="36" t="s">
        <v>431</v>
      </c>
      <c r="M22" s="36" t="s">
        <v>431</v>
      </c>
      <c r="N22" s="36" t="s">
        <v>416</v>
      </c>
      <c r="O22" s="36"/>
      <c r="P22" s="36"/>
      <c r="Q22" s="36"/>
      <c r="R22" s="36"/>
      <c r="S22" s="29">
        <f>FelWeb[[#This Row],[L]]*FelWeb[[#This Row],[J]]*SQRT(COUNTIF(FelWeb[[#This Row],[WV]:[LC]],"P")+Försättsblad!$F$10*COUNTIF(FelWeb[[#This Row],[WV]:[LC]],"S"))</f>
        <v>0</v>
      </c>
      <c r="T22" s="29">
        <f>W$4*FelWeb[[#This Row],[Antal underkända sidor]]*FelWeb[[#This Row],[W]]/W$5</f>
        <v>0</v>
      </c>
    </row>
    <row r="23" spans="1:25" x14ac:dyDescent="0.35">
      <c r="A23" s="2" t="s">
        <v>196</v>
      </c>
      <c r="B23" s="4"/>
      <c r="C23" s="4"/>
      <c r="D23" s="6" t="s">
        <v>197</v>
      </c>
      <c r="E23" s="6" t="s">
        <v>198</v>
      </c>
      <c r="F23" s="7" t="s">
        <v>412</v>
      </c>
      <c r="G23" s="39">
        <f>IF(FelWeb[[#This Row],[Nivå i WCAG]]="AA", Försättsblad!$F$8, IF(FelWeb[[#This Row],[Nivå i WCAG]]="A", Försättsblad!$F$7, Försättsblad!$F$6))</f>
        <v>0</v>
      </c>
      <c r="H23" s="30">
        <f>Försättsblad!$F$9</f>
        <v>0.9</v>
      </c>
      <c r="I23" s="36"/>
      <c r="J23" s="36"/>
      <c r="K23" s="37"/>
      <c r="L23" s="36" t="s">
        <v>431</v>
      </c>
      <c r="M23" s="36" t="s">
        <v>431</v>
      </c>
      <c r="N23" s="36"/>
      <c r="O23" s="36"/>
      <c r="P23" s="36"/>
      <c r="Q23" s="36"/>
      <c r="R23" s="36" t="s">
        <v>416</v>
      </c>
      <c r="S23" s="29">
        <f>FelWeb[[#This Row],[L]]*FelWeb[[#This Row],[J]]*SQRT(COUNTIF(FelWeb[[#This Row],[WV]:[LC]],"P")+Försättsblad!$F$10*COUNTIF(FelWeb[[#This Row],[WV]:[LC]],"S"))</f>
        <v>0</v>
      </c>
      <c r="T23" s="29">
        <f>W$4*FelWeb[[#This Row],[Antal underkända sidor]]*FelWeb[[#This Row],[W]]/W$5</f>
        <v>0</v>
      </c>
    </row>
    <row r="24" spans="1:25" x14ac:dyDescent="0.35">
      <c r="A24" s="2" t="s">
        <v>199</v>
      </c>
      <c r="B24" s="4"/>
      <c r="C24" s="4"/>
      <c r="D24" s="6" t="s">
        <v>200</v>
      </c>
      <c r="E24" s="6" t="s">
        <v>505</v>
      </c>
      <c r="F24" s="7" t="s">
        <v>412</v>
      </c>
      <c r="G24" s="39">
        <f>IF(FelWeb[[#This Row],[Nivå i WCAG]]="AA", Försättsblad!$F$8, IF(FelWeb[[#This Row],[Nivå i WCAG]]="A", Försättsblad!$F$7, Försättsblad!$F$6))</f>
        <v>0</v>
      </c>
      <c r="H24" s="30">
        <f>Försättsblad!$F$9</f>
        <v>0.9</v>
      </c>
      <c r="I24" s="36"/>
      <c r="J24" s="36"/>
      <c r="K24" s="37"/>
      <c r="L24" s="36" t="s">
        <v>431</v>
      </c>
      <c r="M24" s="36" t="s">
        <v>431</v>
      </c>
      <c r="N24" s="36"/>
      <c r="O24" s="36"/>
      <c r="P24" s="36"/>
      <c r="Q24" s="36"/>
      <c r="R24" s="36" t="s">
        <v>416</v>
      </c>
      <c r="S24" s="29">
        <f>FelWeb[[#This Row],[L]]*FelWeb[[#This Row],[J]]*SQRT(COUNTIF(FelWeb[[#This Row],[WV]:[LC]],"P")+Försättsblad!$F$10*COUNTIF(FelWeb[[#This Row],[WV]:[LC]],"S"))</f>
        <v>0</v>
      </c>
      <c r="T24" s="29">
        <f>W$4*FelWeb[[#This Row],[Antal underkända sidor]]*FelWeb[[#This Row],[W]]/W$5</f>
        <v>0</v>
      </c>
    </row>
    <row r="25" spans="1:25" x14ac:dyDescent="0.35">
      <c r="A25" s="2" t="s">
        <v>201</v>
      </c>
      <c r="B25" s="4"/>
      <c r="C25" s="4"/>
      <c r="D25" s="6" t="s">
        <v>202</v>
      </c>
      <c r="E25" s="6" t="s">
        <v>203</v>
      </c>
      <c r="F25" s="7" t="s">
        <v>406</v>
      </c>
      <c r="G25" s="39">
        <f>IF(FelWeb[[#This Row],[Nivå i WCAG]]="AA", Försättsblad!$F$8, IF(FelWeb[[#This Row],[Nivå i WCAG]]="A", Försättsblad!$F$7, Försättsblad!$F$6))</f>
        <v>0</v>
      </c>
      <c r="H25" s="30">
        <f>Försättsblad!$F$9</f>
        <v>0.9</v>
      </c>
      <c r="I25" s="36"/>
      <c r="J25" s="36"/>
      <c r="K25" s="37"/>
      <c r="L25" s="36" t="s">
        <v>431</v>
      </c>
      <c r="M25" s="36" t="s">
        <v>431</v>
      </c>
      <c r="N25" s="36"/>
      <c r="O25" s="36"/>
      <c r="P25" s="36"/>
      <c r="Q25" s="36"/>
      <c r="R25" s="36" t="s">
        <v>416</v>
      </c>
      <c r="S25" s="29">
        <f>FelWeb[[#This Row],[L]]*FelWeb[[#This Row],[J]]*SQRT(COUNTIF(FelWeb[[#This Row],[WV]:[LC]],"P")+Försättsblad!$F$10*COUNTIF(FelWeb[[#This Row],[WV]:[LC]],"S"))</f>
        <v>0</v>
      </c>
      <c r="T25" s="29">
        <f>W$4*FelWeb[[#This Row],[Antal underkända sidor]]*FelWeb[[#This Row],[W]]/W$5</f>
        <v>0</v>
      </c>
    </row>
    <row r="26" spans="1:25" x14ac:dyDescent="0.35">
      <c r="A26" s="12" t="s">
        <v>503</v>
      </c>
      <c r="B26" s="4"/>
      <c r="C26" s="43"/>
      <c r="D26" s="6" t="s">
        <v>506</v>
      </c>
      <c r="E26" s="6" t="s">
        <v>507</v>
      </c>
      <c r="F26" s="7"/>
      <c r="G26" s="39">
        <f>IF(FelWeb[[#This Row],[Nivå i WCAG]]="AA", Försättsblad!$F$8, IF(FelWeb[[#This Row],[Nivå i WCAG]]="A", Försättsblad!$F$7, Försättsblad!$F$6))</f>
        <v>0</v>
      </c>
      <c r="H26" s="7"/>
      <c r="I26" s="36"/>
      <c r="J26" s="36" t="s">
        <v>416</v>
      </c>
      <c r="K26" s="37" t="s">
        <v>416</v>
      </c>
      <c r="L26" s="36" t="s">
        <v>431</v>
      </c>
      <c r="M26" s="36" t="s">
        <v>431</v>
      </c>
      <c r="N26" s="36"/>
      <c r="O26" s="36"/>
      <c r="P26" s="36"/>
      <c r="Q26" s="36"/>
      <c r="R26" s="36" t="s">
        <v>416</v>
      </c>
      <c r="S26" s="29">
        <f>FelWeb[[#This Row],[L]]*FelWeb[[#This Row],[J]]*SQRT(COUNTIF(FelWeb[[#This Row],[WV]:[LC]],"P")+Försättsblad!$F$10*COUNTIF(FelWeb[[#This Row],[WV]:[LC]],"S"))</f>
        <v>0</v>
      </c>
      <c r="T26" s="29">
        <f>W$4*FelWeb[[#This Row],[Antal underkända sidor]]*FelWeb[[#This Row],[W]]/W$5</f>
        <v>0</v>
      </c>
    </row>
    <row r="27" spans="1:25" x14ac:dyDescent="0.35">
      <c r="A27" s="12" t="s">
        <v>504</v>
      </c>
      <c r="B27" s="4"/>
      <c r="C27" s="43"/>
      <c r="D27" s="6" t="s">
        <v>508</v>
      </c>
      <c r="E27" s="6" t="s">
        <v>509</v>
      </c>
      <c r="F27" s="7"/>
      <c r="G27" s="39">
        <f>IF(FelWeb[[#This Row],[Nivå i WCAG]]="AA", Försättsblad!$F$8, IF(FelWeb[[#This Row],[Nivå i WCAG]]="A", Försättsblad!$F$7, Försättsblad!$F$6))</f>
        <v>0</v>
      </c>
      <c r="H27" s="7"/>
      <c r="I27" s="36" t="s">
        <v>431</v>
      </c>
      <c r="J27" s="36" t="s">
        <v>431</v>
      </c>
      <c r="K27" s="37" t="s">
        <v>416</v>
      </c>
      <c r="L27" s="36"/>
      <c r="M27" s="36"/>
      <c r="N27" s="36"/>
      <c r="O27" s="36"/>
      <c r="P27" s="36"/>
      <c r="Q27" s="36"/>
      <c r="R27" s="36" t="s">
        <v>416</v>
      </c>
      <c r="S27" s="29">
        <f>FelWeb[[#This Row],[L]]*FelWeb[[#This Row],[J]]*SQRT(COUNTIF(FelWeb[[#This Row],[WV]:[LC]],"P")+Försättsblad!$F$10*COUNTIF(FelWeb[[#This Row],[WV]:[LC]],"S"))</f>
        <v>0</v>
      </c>
      <c r="T27" s="29">
        <f>W$4*FelWeb[[#This Row],[Antal underkända sidor]]*FelWeb[[#This Row],[W]]/W$5</f>
        <v>0</v>
      </c>
    </row>
    <row r="28" spans="1:25" x14ac:dyDescent="0.35">
      <c r="A28" s="2" t="s">
        <v>204</v>
      </c>
      <c r="B28" s="4"/>
      <c r="C28" s="4"/>
      <c r="D28" s="6" t="s">
        <v>205</v>
      </c>
      <c r="E28" s="6" t="s">
        <v>206</v>
      </c>
      <c r="F28" s="7" t="s">
        <v>413</v>
      </c>
      <c r="G28" s="39">
        <f>IF(FelWeb[[#This Row],[Nivå i WCAG]]="AA", Försättsblad!$F$8, IF(FelWeb[[#This Row],[Nivå i WCAG]]="A", Försättsblad!$F$7, Försättsblad!$F$6))</f>
        <v>0</v>
      </c>
      <c r="H28" s="30">
        <f>Försättsblad!$F$9</f>
        <v>0.9</v>
      </c>
      <c r="I28" s="36" t="s">
        <v>431</v>
      </c>
      <c r="J28" s="36" t="s">
        <v>431</v>
      </c>
      <c r="K28" s="37"/>
      <c r="L28" s="36"/>
      <c r="M28" s="36"/>
      <c r="N28" s="36"/>
      <c r="O28" s="36"/>
      <c r="P28" s="36"/>
      <c r="Q28" s="36"/>
      <c r="R28" s="36" t="s">
        <v>416</v>
      </c>
      <c r="S28" s="29">
        <f>FelWeb[[#This Row],[L]]*FelWeb[[#This Row],[J]]*SQRT(COUNTIF(FelWeb[[#This Row],[WV]:[LC]],"P")+Försättsblad!$F$10*COUNTIF(FelWeb[[#This Row],[WV]:[LC]],"S"))</f>
        <v>0</v>
      </c>
      <c r="T28" s="29">
        <f>W$4*FelWeb[[#This Row],[Antal underkända sidor]]*FelWeb[[#This Row],[W]]/W$5</f>
        <v>0</v>
      </c>
    </row>
    <row r="29" spans="1:25" x14ac:dyDescent="0.35">
      <c r="A29" s="2" t="s">
        <v>207</v>
      </c>
      <c r="B29" s="4"/>
      <c r="C29" s="4"/>
      <c r="D29" s="6" t="s">
        <v>208</v>
      </c>
      <c r="E29" s="6" t="s">
        <v>209</v>
      </c>
      <c r="F29" s="7" t="s">
        <v>413</v>
      </c>
      <c r="G29" s="39">
        <f>IF(FelWeb[[#This Row],[Nivå i WCAG]]="AA", Försättsblad!$F$8, IF(FelWeb[[#This Row],[Nivå i WCAG]]="A", Försättsblad!$F$7, Försättsblad!$F$6))</f>
        <v>0</v>
      </c>
      <c r="H29" s="30">
        <f>Försättsblad!$F$9</f>
        <v>0.9</v>
      </c>
      <c r="I29" s="36" t="s">
        <v>431</v>
      </c>
      <c r="J29" s="36" t="s">
        <v>431</v>
      </c>
      <c r="K29" s="37"/>
      <c r="L29" s="36"/>
      <c r="M29" s="36"/>
      <c r="N29" s="36"/>
      <c r="O29" s="36"/>
      <c r="P29" s="36"/>
      <c r="Q29" s="36"/>
      <c r="R29" s="36" t="s">
        <v>416</v>
      </c>
      <c r="S29" s="29">
        <f>FelWeb[[#This Row],[L]]*FelWeb[[#This Row],[J]]*SQRT(COUNTIF(FelWeb[[#This Row],[WV]:[LC]],"P")+Försättsblad!$F$10*COUNTIF(FelWeb[[#This Row],[WV]:[LC]],"S"))</f>
        <v>0</v>
      </c>
      <c r="T29" s="29">
        <f>W$4*FelWeb[[#This Row],[Antal underkända sidor]]*FelWeb[[#This Row],[W]]/W$5</f>
        <v>0</v>
      </c>
    </row>
    <row r="30" spans="1:25" x14ac:dyDescent="0.35">
      <c r="A30" s="2" t="s">
        <v>210</v>
      </c>
      <c r="B30" s="4"/>
      <c r="C30" s="4"/>
      <c r="D30" s="6" t="s">
        <v>212</v>
      </c>
      <c r="E30" s="6" t="s">
        <v>211</v>
      </c>
      <c r="F30" s="7" t="s">
        <v>406</v>
      </c>
      <c r="G30" s="39">
        <f>IF(FelWeb[[#This Row],[Nivå i WCAG]]="AA", Försättsblad!$F$8, IF(FelWeb[[#This Row],[Nivå i WCAG]]="A", Försättsblad!$F$7, Försättsblad!$F$6))</f>
        <v>0</v>
      </c>
      <c r="H30" s="30">
        <f>Försättsblad!$F$9</f>
        <v>0.9</v>
      </c>
      <c r="I30" s="36" t="s">
        <v>431</v>
      </c>
      <c r="J30" s="36" t="s">
        <v>431</v>
      </c>
      <c r="K30" s="37"/>
      <c r="L30" s="36"/>
      <c r="M30" s="36"/>
      <c r="N30" s="36"/>
      <c r="O30" s="36"/>
      <c r="P30" s="36"/>
      <c r="Q30" s="36"/>
      <c r="R30" s="36" t="s">
        <v>416</v>
      </c>
      <c r="S30" s="29">
        <f>FelWeb[[#This Row],[L]]*FelWeb[[#This Row],[J]]*SQRT(COUNTIF(FelWeb[[#This Row],[WV]:[LC]],"P")+Försättsblad!$F$10*COUNTIF(FelWeb[[#This Row],[WV]:[LC]],"S"))</f>
        <v>0</v>
      </c>
      <c r="T30" s="29">
        <f>W$4*FelWeb[[#This Row],[Antal underkända sidor]]*FelWeb[[#This Row],[W]]/W$5</f>
        <v>0</v>
      </c>
    </row>
    <row r="31" spans="1:25" x14ac:dyDescent="0.35">
      <c r="A31" s="12" t="s">
        <v>400</v>
      </c>
      <c r="B31" s="4"/>
      <c r="C31" s="4"/>
      <c r="D31" s="6" t="s">
        <v>401</v>
      </c>
      <c r="E31" s="6" t="s">
        <v>402</v>
      </c>
      <c r="F31" s="7" t="s">
        <v>412</v>
      </c>
      <c r="G31" s="39">
        <f>IF(FelWeb[[#This Row],[Nivå i WCAG]]="AA", Försättsblad!$F$8, IF(FelWeb[[#This Row],[Nivå i WCAG]]="A", Försättsblad!$F$7, Försättsblad!$F$6))</f>
        <v>0</v>
      </c>
      <c r="H31" s="30">
        <f>Försättsblad!$F$9</f>
        <v>0.9</v>
      </c>
      <c r="I31" s="36" t="s">
        <v>431</v>
      </c>
      <c r="J31" s="36" t="s">
        <v>431</v>
      </c>
      <c r="K31" s="37"/>
      <c r="L31" s="36" t="s">
        <v>431</v>
      </c>
      <c r="M31" s="36" t="s">
        <v>431</v>
      </c>
      <c r="N31" s="36"/>
      <c r="O31" s="36"/>
      <c r="P31" s="36"/>
      <c r="Q31" s="36"/>
      <c r="R31" s="36" t="s">
        <v>416</v>
      </c>
      <c r="S31" s="29">
        <f>FelWeb[[#This Row],[L]]*FelWeb[[#This Row],[J]]*SQRT(COUNTIF(FelWeb[[#This Row],[WV]:[LC]],"P")+Försättsblad!$F$10*COUNTIF(FelWeb[[#This Row],[WV]:[LC]],"S"))</f>
        <v>0</v>
      </c>
      <c r="T31" s="29">
        <f>W$4*FelWeb[[#This Row],[Antal underkända sidor]]*FelWeb[[#This Row],[W]]/W$5</f>
        <v>0</v>
      </c>
    </row>
    <row r="32" spans="1:25" x14ac:dyDescent="0.35">
      <c r="A32" s="2" t="s">
        <v>140</v>
      </c>
      <c r="B32" s="4" t="s">
        <v>17</v>
      </c>
      <c r="C32" s="4"/>
      <c r="D32" s="6" t="s">
        <v>141</v>
      </c>
      <c r="E32" s="6" t="s">
        <v>142</v>
      </c>
      <c r="F32" s="7" t="s">
        <v>143</v>
      </c>
      <c r="G32" s="39">
        <f>IF(FelWeb[[#This Row],[Nivå i WCAG]]="AA", Försättsblad!$F$8, IF(FelWeb[[#This Row],[Nivå i WCAG]]="A", Försättsblad!$F$7, Försättsblad!$F$6))</f>
        <v>1</v>
      </c>
      <c r="H32" s="30">
        <f>Försättsblad!$F$9</f>
        <v>0.9</v>
      </c>
      <c r="I32" s="36" t="s">
        <v>431</v>
      </c>
      <c r="J32" s="36" t="s">
        <v>431</v>
      </c>
      <c r="K32" s="37"/>
      <c r="L32" s="36" t="s">
        <v>431</v>
      </c>
      <c r="M32" s="36" t="s">
        <v>416</v>
      </c>
      <c r="N32" s="36"/>
      <c r="O32" s="36"/>
      <c r="P32" s="36"/>
      <c r="Q32" s="36"/>
      <c r="R32" s="36" t="s">
        <v>416</v>
      </c>
      <c r="S32" s="29">
        <f>FelWeb[[#This Row],[L]]*FelWeb[[#This Row],[J]]*SQRT(COUNTIF(FelWeb[[#This Row],[WV]:[LC]],"P")+Försättsblad!$F$10*COUNTIF(FelWeb[[#This Row],[WV]:[LC]],"S"))</f>
        <v>1.8</v>
      </c>
      <c r="T32" s="29">
        <f>W$4*FelWeb[[#This Row],[Antal underkända sidor]]*FelWeb[[#This Row],[W]]/W$5</f>
        <v>0</v>
      </c>
    </row>
    <row r="33" spans="1:20" ht="29" x14ac:dyDescent="0.35">
      <c r="A33" s="2" t="s">
        <v>188</v>
      </c>
      <c r="B33" s="4" t="s">
        <v>17</v>
      </c>
      <c r="C33" s="4"/>
      <c r="D33" s="6" t="s">
        <v>184</v>
      </c>
      <c r="E33" s="6" t="s">
        <v>185</v>
      </c>
      <c r="F33" s="7" t="s">
        <v>186</v>
      </c>
      <c r="G33" s="39">
        <f>IF(FelWeb[[#This Row],[Nivå i WCAG]]="AA", Försättsblad!$F$8, IF(FelWeb[[#This Row],[Nivå i WCAG]]="A", Försättsblad!$F$7, Försättsblad!$F$6))</f>
        <v>1</v>
      </c>
      <c r="H33" s="30">
        <f>Försättsblad!$F$9</f>
        <v>0.9</v>
      </c>
      <c r="I33" s="36" t="s">
        <v>431</v>
      </c>
      <c r="J33" s="36" t="s">
        <v>431</v>
      </c>
      <c r="K33" s="37"/>
      <c r="L33" s="36" t="s">
        <v>431</v>
      </c>
      <c r="M33" s="36" t="s">
        <v>431</v>
      </c>
      <c r="N33" s="36"/>
      <c r="O33" s="36"/>
      <c r="P33" s="36"/>
      <c r="Q33" s="36"/>
      <c r="R33" s="36" t="s">
        <v>416</v>
      </c>
      <c r="S33" s="29">
        <f>FelWeb[[#This Row],[L]]*FelWeb[[#This Row],[J]]*SQRT(COUNTIF(FelWeb[[#This Row],[WV]:[LC]],"P")+Försättsblad!$F$10*COUNTIF(FelWeb[[#This Row],[WV]:[LC]],"S"))</f>
        <v>1.9091883092036781</v>
      </c>
      <c r="T33" s="29">
        <f>W$4*FelWeb[[#This Row],[Antal underkända sidor]]*FelWeb[[#This Row],[W]]/W$5</f>
        <v>0</v>
      </c>
    </row>
    <row r="34" spans="1:20" x14ac:dyDescent="0.35">
      <c r="A34" s="2" t="s">
        <v>187</v>
      </c>
      <c r="B34" s="4" t="s">
        <v>17</v>
      </c>
      <c r="C34" s="4"/>
      <c r="D34" s="6" t="s">
        <v>189</v>
      </c>
      <c r="E34" s="6" t="s">
        <v>190</v>
      </c>
      <c r="F34" s="7" t="s">
        <v>191</v>
      </c>
      <c r="G34" s="39">
        <f>IF(FelWeb[[#This Row],[Nivå i WCAG]]="AA", Försättsblad!$F$8, IF(FelWeb[[#This Row],[Nivå i WCAG]]="A", Försättsblad!$F$7, Försättsblad!$F$6))</f>
        <v>1</v>
      </c>
      <c r="H34" s="30">
        <f>Försättsblad!$F$9</f>
        <v>0.9</v>
      </c>
      <c r="I34" s="36"/>
      <c r="J34" s="36"/>
      <c r="K34" s="37"/>
      <c r="L34" s="36" t="s">
        <v>431</v>
      </c>
      <c r="M34" s="36" t="s">
        <v>431</v>
      </c>
      <c r="N34" s="36"/>
      <c r="O34" s="36"/>
      <c r="P34" s="36"/>
      <c r="Q34" s="36"/>
      <c r="R34" s="36" t="s">
        <v>416</v>
      </c>
      <c r="S34" s="29">
        <f>FelWeb[[#This Row],[L]]*FelWeb[[#This Row],[J]]*SQRT(COUNTIF(FelWeb[[#This Row],[WV]:[LC]],"P")+Försättsblad!$F$10*COUNTIF(FelWeb[[#This Row],[WV]:[LC]],"S"))</f>
        <v>1.4230249470757708</v>
      </c>
      <c r="T34" s="29">
        <f>W$4*FelWeb[[#This Row],[Antal underkända sidor]]*FelWeb[[#This Row],[W]]/W$5</f>
        <v>0</v>
      </c>
    </row>
    <row r="35" spans="1:20" x14ac:dyDescent="0.35">
      <c r="A35" s="12" t="s">
        <v>417</v>
      </c>
      <c r="B35" s="4" t="s">
        <v>17</v>
      </c>
      <c r="C35" s="4"/>
      <c r="D35" s="6" t="s">
        <v>418</v>
      </c>
      <c r="E35" s="6" t="s">
        <v>419</v>
      </c>
      <c r="F35" s="7" t="s">
        <v>420</v>
      </c>
      <c r="G35" s="39">
        <f>IF(FelWeb[[#This Row],[Nivå i WCAG]]="AA", Försättsblad!$F$8, IF(FelWeb[[#This Row],[Nivå i WCAG]]="A", Försättsblad!$F$7, Försättsblad!$F$6))</f>
        <v>1</v>
      </c>
      <c r="H35" s="30">
        <f>Försättsblad!$F$9</f>
        <v>0.9</v>
      </c>
      <c r="I35" s="36" t="s">
        <v>431</v>
      </c>
      <c r="J35" s="36" t="s">
        <v>416</v>
      </c>
      <c r="K35" s="37"/>
      <c r="L35" s="36"/>
      <c r="M35" s="36"/>
      <c r="N35" s="36"/>
      <c r="O35" s="36"/>
      <c r="P35" s="36"/>
      <c r="Q35" s="36"/>
      <c r="R35" s="36" t="s">
        <v>416</v>
      </c>
      <c r="S35" s="29">
        <f>FelWeb[[#This Row],[L]]*FelWeb[[#This Row],[J]]*SQRT(COUNTIF(FelWeb[[#This Row],[WV]:[LC]],"P")+Försättsblad!$F$10*COUNTIF(FelWeb[[#This Row],[WV]:[LC]],"S"))</f>
        <v>1.2727922061357857</v>
      </c>
      <c r="T35" s="29">
        <f>W$4*FelWeb[[#This Row],[Antal underkända sidor]]*FelWeb[[#This Row],[W]]/W$5</f>
        <v>0</v>
      </c>
    </row>
    <row r="36" spans="1:20" x14ac:dyDescent="0.35">
      <c r="A36" s="12" t="s">
        <v>462</v>
      </c>
      <c r="B36" s="4" t="s">
        <v>15</v>
      </c>
      <c r="C36" s="4"/>
      <c r="D36" s="6" t="s">
        <v>463</v>
      </c>
      <c r="E36" s="6" t="s">
        <v>464</v>
      </c>
      <c r="F36" s="7" t="s">
        <v>465</v>
      </c>
      <c r="G36" s="39">
        <f>IF(FelWeb[[#This Row],[Nivå i WCAG]]="AA", Försättsblad!$F$8, IF(FelWeb[[#This Row],[Nivå i WCAG]]="A", Försättsblad!$F$7, Försättsblad!$F$6))</f>
        <v>0.75</v>
      </c>
      <c r="H36" s="30">
        <f>Försättsblad!$F$9</f>
        <v>0.9</v>
      </c>
      <c r="I36" s="36"/>
      <c r="J36" s="36"/>
      <c r="K36" s="37"/>
      <c r="L36" s="36" t="s">
        <v>431</v>
      </c>
      <c r="M36" s="36" t="s">
        <v>431</v>
      </c>
      <c r="N36" s="36"/>
      <c r="O36" s="36"/>
      <c r="P36" s="36"/>
      <c r="Q36" s="36"/>
      <c r="R36" s="36" t="s">
        <v>416</v>
      </c>
      <c r="S36" s="29">
        <f>FelWeb[[#This Row],[L]]*FelWeb[[#This Row],[J]]*SQRT(COUNTIF(FelWeb[[#This Row],[WV]:[LC]],"P")+Försättsblad!$F$10*COUNTIF(FelWeb[[#This Row],[WV]:[LC]],"S"))</f>
        <v>1.0672687103068281</v>
      </c>
      <c r="T36" s="29">
        <f>W$4*FelWeb[[#This Row],[Antal underkända sidor]]*FelWeb[[#This Row],[W]]/W$5</f>
        <v>0</v>
      </c>
    </row>
    <row r="37" spans="1:20" x14ac:dyDescent="0.35">
      <c r="A37" s="2" t="s">
        <v>192</v>
      </c>
      <c r="B37" s="4" t="s">
        <v>15</v>
      </c>
      <c r="C37" s="4"/>
      <c r="D37" s="6" t="s">
        <v>193</v>
      </c>
      <c r="E37" s="6" t="s">
        <v>194</v>
      </c>
      <c r="F37" s="7" t="s">
        <v>195</v>
      </c>
      <c r="G37" s="39">
        <f>IF(FelWeb[[#This Row],[Nivå i WCAG]]="AA", Försättsblad!$F$8, IF(FelWeb[[#This Row],[Nivå i WCAG]]="A", Försättsblad!$F$7, Försättsblad!$F$6))</f>
        <v>0.75</v>
      </c>
      <c r="H37" s="30">
        <f>Försättsblad!$F$9</f>
        <v>0.9</v>
      </c>
      <c r="I37" s="36" t="s">
        <v>431</v>
      </c>
      <c r="J37" s="36" t="s">
        <v>416</v>
      </c>
      <c r="K37" s="37"/>
      <c r="L37" s="36"/>
      <c r="M37" s="36"/>
      <c r="N37" s="36"/>
      <c r="O37" s="36"/>
      <c r="P37" s="36"/>
      <c r="Q37" s="36"/>
      <c r="R37" s="36" t="s">
        <v>416</v>
      </c>
      <c r="S37" s="29">
        <f>FelWeb[[#This Row],[L]]*FelWeb[[#This Row],[J]]*SQRT(COUNTIF(FelWeb[[#This Row],[WV]:[LC]],"P")+Försättsblad!$F$10*COUNTIF(FelWeb[[#This Row],[WV]:[LC]],"S"))</f>
        <v>0.95459415460183927</v>
      </c>
      <c r="T37" s="29">
        <f>W$4*FelWeb[[#This Row],[Antal underkända sidor]]*FelWeb[[#This Row],[W]]/W$5</f>
        <v>0</v>
      </c>
    </row>
    <row r="38" spans="1:20" ht="29" x14ac:dyDescent="0.35">
      <c r="A38" s="12" t="s">
        <v>52</v>
      </c>
      <c r="B38" s="4" t="s">
        <v>17</v>
      </c>
      <c r="C38" s="4"/>
      <c r="D38" s="6" t="s">
        <v>363</v>
      </c>
      <c r="E38" s="6" t="s">
        <v>364</v>
      </c>
      <c r="F38" s="7" t="s">
        <v>56</v>
      </c>
      <c r="G38" s="39">
        <f>IF(FelWeb[[#This Row],[Nivå i WCAG]]="AA", Försättsblad!$F$8, IF(FelWeb[[#This Row],[Nivå i WCAG]]="A", Försättsblad!$F$7, Försättsblad!$F$6))</f>
        <v>1</v>
      </c>
      <c r="H38" s="30">
        <f>Försättsblad!$F$9</f>
        <v>0.9</v>
      </c>
      <c r="I38" s="36" t="s">
        <v>431</v>
      </c>
      <c r="J38" s="36" t="s">
        <v>416</v>
      </c>
      <c r="K38" s="37"/>
      <c r="L38" s="36"/>
      <c r="M38" s="36"/>
      <c r="N38" s="36"/>
      <c r="O38" s="36"/>
      <c r="P38" s="36"/>
      <c r="Q38" s="36"/>
      <c r="R38" s="36" t="s">
        <v>416</v>
      </c>
      <c r="S38" s="29">
        <f>FelWeb[[#This Row],[L]]*FelWeb[[#This Row],[J]]*SQRT(COUNTIF(FelWeb[[#This Row],[WV]:[LC]],"P")+Försättsblad!$F$10*COUNTIF(FelWeb[[#This Row],[WV]:[LC]],"S"))</f>
        <v>1.2727922061357857</v>
      </c>
      <c r="T38" s="29">
        <f>W$4*FelWeb[[#This Row],[Antal underkända sidor]]*FelWeb[[#This Row],[W]]/W$5</f>
        <v>0</v>
      </c>
    </row>
    <row r="39" spans="1:20" x14ac:dyDescent="0.35">
      <c r="A39" s="12" t="s">
        <v>362</v>
      </c>
      <c r="B39" s="4" t="s">
        <v>17</v>
      </c>
      <c r="C39" s="4"/>
      <c r="D39" s="6" t="s">
        <v>53</v>
      </c>
      <c r="E39" s="6" t="s">
        <v>54</v>
      </c>
      <c r="F39" s="7" t="s">
        <v>55</v>
      </c>
      <c r="G39" s="39">
        <f>IF(FelWeb[[#This Row],[Nivå i WCAG]]="AA", Försättsblad!$F$8, IF(FelWeb[[#This Row],[Nivå i WCAG]]="A", Försättsblad!$F$7, Försättsblad!$F$6))</f>
        <v>1</v>
      </c>
      <c r="H39" s="30">
        <f>Försättsblad!$F$9</f>
        <v>0.9</v>
      </c>
      <c r="I39" s="36" t="s">
        <v>431</v>
      </c>
      <c r="J39" s="36" t="s">
        <v>416</v>
      </c>
      <c r="K39" s="37"/>
      <c r="L39" s="36"/>
      <c r="M39" s="36"/>
      <c r="N39" s="36"/>
      <c r="O39" s="36"/>
      <c r="P39" s="36"/>
      <c r="Q39" s="36"/>
      <c r="R39" s="36" t="s">
        <v>416</v>
      </c>
      <c r="S39" s="29">
        <f>FelWeb[[#This Row],[L]]*FelWeb[[#This Row],[J]]*SQRT(COUNTIF(FelWeb[[#This Row],[WV]:[LC]],"P")+Försättsblad!$F$10*COUNTIF(FelWeb[[#This Row],[WV]:[LC]],"S"))</f>
        <v>1.2727922061357857</v>
      </c>
      <c r="T39" s="29">
        <f>W$4*FelWeb[[#This Row],[Antal underkända sidor]]*FelWeb[[#This Row],[W]]/W$5</f>
        <v>0</v>
      </c>
    </row>
    <row r="40" spans="1:20" x14ac:dyDescent="0.35">
      <c r="A40" s="2" t="s">
        <v>124</v>
      </c>
      <c r="B40" s="4" t="s">
        <v>17</v>
      </c>
      <c r="C40" s="4"/>
      <c r="D40" s="6" t="s">
        <v>125</v>
      </c>
      <c r="E40" s="6" t="s">
        <v>126</v>
      </c>
      <c r="F40" s="7" t="s">
        <v>127</v>
      </c>
      <c r="G40" s="39">
        <f>IF(FelWeb[[#This Row],[Nivå i WCAG]]="AA", Försättsblad!$F$8, IF(FelWeb[[#This Row],[Nivå i WCAG]]="A", Försättsblad!$F$7, Försättsblad!$F$6))</f>
        <v>1</v>
      </c>
      <c r="H40" s="30">
        <f>Försättsblad!$F$9</f>
        <v>0.9</v>
      </c>
      <c r="I40" s="36" t="s">
        <v>431</v>
      </c>
      <c r="J40" s="36" t="s">
        <v>431</v>
      </c>
      <c r="K40" s="37" t="s">
        <v>431</v>
      </c>
      <c r="L40" s="36" t="s">
        <v>431</v>
      </c>
      <c r="M40" s="36" t="s">
        <v>431</v>
      </c>
      <c r="N40" s="36"/>
      <c r="O40" s="36"/>
      <c r="P40" s="36"/>
      <c r="Q40" s="36"/>
      <c r="R40" s="36" t="s">
        <v>416</v>
      </c>
      <c r="S40" s="29">
        <f>FelWeb[[#This Row],[L]]*FelWeb[[#This Row],[J]]*SQRT(COUNTIF(FelWeb[[#This Row],[WV]:[LC]],"P")+Försättsblad!$F$10*COUNTIF(FelWeb[[#This Row],[WV]:[LC]],"S"))</f>
        <v>2.1106870919205436</v>
      </c>
      <c r="T40" s="29">
        <f>W$4*FelWeb[[#This Row],[Antal underkända sidor]]*FelWeb[[#This Row],[W]]/W$5</f>
        <v>0</v>
      </c>
    </row>
    <row r="41" spans="1:20" x14ac:dyDescent="0.35">
      <c r="A41" s="2" t="s">
        <v>120</v>
      </c>
      <c r="B41" s="4" t="s">
        <v>15</v>
      </c>
      <c r="C41" s="4"/>
      <c r="D41" s="6" t="s">
        <v>121</v>
      </c>
      <c r="E41" s="6" t="s">
        <v>122</v>
      </c>
      <c r="F41" s="7" t="s">
        <v>123</v>
      </c>
      <c r="G41" s="39">
        <f>IF(FelWeb[[#This Row],[Nivå i WCAG]]="AA", Försättsblad!$F$8, IF(FelWeb[[#This Row],[Nivå i WCAG]]="A", Försättsblad!$F$7, Försättsblad!$F$6))</f>
        <v>0.75</v>
      </c>
      <c r="H41" s="30">
        <f>Försättsblad!$F$9</f>
        <v>0.9</v>
      </c>
      <c r="I41" s="36"/>
      <c r="J41" s="36"/>
      <c r="K41" s="37"/>
      <c r="L41" s="36"/>
      <c r="M41" s="36"/>
      <c r="N41" s="36"/>
      <c r="O41" s="36" t="s">
        <v>431</v>
      </c>
      <c r="P41" s="36" t="s">
        <v>431</v>
      </c>
      <c r="Q41" s="36"/>
      <c r="R41" s="36" t="s">
        <v>416</v>
      </c>
      <c r="S41" s="29">
        <f>FelWeb[[#This Row],[L]]*FelWeb[[#This Row],[J]]*SQRT(COUNTIF(FelWeb[[#This Row],[WV]:[LC]],"P")+Försättsblad!$F$10*COUNTIF(FelWeb[[#This Row],[WV]:[LC]],"S"))</f>
        <v>1.0672687103068281</v>
      </c>
      <c r="T41" s="29">
        <f>W$4*FelWeb[[#This Row],[Antal underkända sidor]]*FelWeb[[#This Row],[W]]/W$5</f>
        <v>0</v>
      </c>
    </row>
    <row r="42" spans="1:20" x14ac:dyDescent="0.35">
      <c r="A42" s="2" t="s">
        <v>156</v>
      </c>
      <c r="B42" s="4" t="s">
        <v>15</v>
      </c>
      <c r="C42" s="4"/>
      <c r="D42" s="6" t="s">
        <v>157</v>
      </c>
      <c r="E42" s="6" t="s">
        <v>158</v>
      </c>
      <c r="F42" s="7" t="s">
        <v>159</v>
      </c>
      <c r="G42" s="39">
        <f>IF(FelWeb[[#This Row],[Nivå i WCAG]]="AA", Försättsblad!$F$8, IF(FelWeb[[#This Row],[Nivå i WCAG]]="A", Försättsblad!$F$7, Försättsblad!$F$6))</f>
        <v>0.75</v>
      </c>
      <c r="H42" s="30">
        <f>Försättsblad!$F$9</f>
        <v>0.9</v>
      </c>
      <c r="I42" s="36"/>
      <c r="J42" s="36" t="s">
        <v>431</v>
      </c>
      <c r="K42" s="37"/>
      <c r="L42" s="36"/>
      <c r="M42" s="36"/>
      <c r="N42" s="36"/>
      <c r="O42" s="36"/>
      <c r="P42" s="36"/>
      <c r="Q42" s="36"/>
      <c r="R42" s="36"/>
      <c r="S42" s="29">
        <f>FelWeb[[#This Row],[L]]*FelWeb[[#This Row],[J]]*SQRT(COUNTIF(FelWeb[[#This Row],[WV]:[LC]],"P")+Försättsblad!$F$10*COUNTIF(FelWeb[[#This Row],[WV]:[LC]],"S"))</f>
        <v>0.67500000000000004</v>
      </c>
      <c r="T42" s="29">
        <f>W$4*FelWeb[[#This Row],[Antal underkända sidor]]*FelWeb[[#This Row],[W]]/W$5</f>
        <v>0</v>
      </c>
    </row>
    <row r="43" spans="1:20" x14ac:dyDescent="0.35">
      <c r="A43" s="2" t="s">
        <v>128</v>
      </c>
      <c r="B43" s="4" t="s">
        <v>17</v>
      </c>
      <c r="C43" s="4"/>
      <c r="D43" s="6" t="s">
        <v>129</v>
      </c>
      <c r="E43" s="6" t="s">
        <v>130</v>
      </c>
      <c r="F43" s="7" t="s">
        <v>131</v>
      </c>
      <c r="G43" s="39">
        <f>IF(FelWeb[[#This Row],[Nivå i WCAG]]="AA", Försättsblad!$F$8, IF(FelWeb[[#This Row],[Nivå i WCAG]]="A", Försättsblad!$F$7, Försättsblad!$F$6))</f>
        <v>1</v>
      </c>
      <c r="H43" s="30">
        <f>Försättsblad!$F$9</f>
        <v>0.9</v>
      </c>
      <c r="I43" s="36" t="s">
        <v>431</v>
      </c>
      <c r="J43" s="36" t="s">
        <v>431</v>
      </c>
      <c r="K43" s="37" t="s">
        <v>431</v>
      </c>
      <c r="L43" s="36"/>
      <c r="M43" s="36"/>
      <c r="N43" s="36"/>
      <c r="O43" s="36"/>
      <c r="P43" s="36"/>
      <c r="Q43" s="36"/>
      <c r="R43" s="36" t="s">
        <v>416</v>
      </c>
      <c r="S43" s="29">
        <f>FelWeb[[#This Row],[L]]*FelWeb[[#This Row],[J]]*SQRT(COUNTIF(FelWeb[[#This Row],[WV]:[LC]],"P")+Försättsblad!$F$10*COUNTIF(FelWeb[[#This Row],[WV]:[LC]],"S"))</f>
        <v>1.6837458240482737</v>
      </c>
      <c r="T43" s="29">
        <f>W$4*FelWeb[[#This Row],[Antal underkända sidor]]*FelWeb[[#This Row],[W]]/W$5</f>
        <v>0</v>
      </c>
    </row>
    <row r="44" spans="1:20" x14ac:dyDescent="0.35">
      <c r="A44" s="2" t="s">
        <v>16</v>
      </c>
      <c r="B44" s="4" t="s">
        <v>17</v>
      </c>
      <c r="C44" s="4"/>
      <c r="D44" s="13" t="s">
        <v>18</v>
      </c>
      <c r="E44" s="6" t="s">
        <v>19</v>
      </c>
      <c r="F44" s="7" t="s">
        <v>20</v>
      </c>
      <c r="G44" s="39">
        <f>IF(FelWeb[[#This Row],[Nivå i WCAG]]="AA", Försättsblad!$F$8, IF(FelWeb[[#This Row],[Nivå i WCAG]]="A", Försättsblad!$F$7, Försättsblad!$F$6))</f>
        <v>1</v>
      </c>
      <c r="H44" s="30">
        <v>1</v>
      </c>
      <c r="I44" s="36" t="s">
        <v>431</v>
      </c>
      <c r="J44" s="36"/>
      <c r="K44" s="37"/>
      <c r="L44" s="36"/>
      <c r="M44" s="36" t="s">
        <v>431</v>
      </c>
      <c r="N44" s="36"/>
      <c r="O44" s="36"/>
      <c r="P44" s="36"/>
      <c r="Q44" s="36"/>
      <c r="R44" s="36" t="s">
        <v>416</v>
      </c>
      <c r="S44" s="29">
        <f>FelWeb[[#This Row],[L]]*FelWeb[[#This Row],[J]]*SQRT(COUNTIF(FelWeb[[#This Row],[WV]:[LC]],"P")+Försättsblad!$F$10*COUNTIF(FelWeb[[#This Row],[WV]:[LC]],"S"))</f>
        <v>1.5811388300841898</v>
      </c>
      <c r="T44" s="29">
        <f>W$4*FelWeb[[#This Row],[Antal underkända sidor]]*FelWeb[[#This Row],[W]]/W$5</f>
        <v>0</v>
      </c>
    </row>
    <row r="45" spans="1:20" x14ac:dyDescent="0.35">
      <c r="A45" s="2" t="s">
        <v>132</v>
      </c>
      <c r="B45" s="4" t="s">
        <v>15</v>
      </c>
      <c r="C45" s="4"/>
      <c r="D45" s="6" t="s">
        <v>133</v>
      </c>
      <c r="E45" s="6" t="s">
        <v>134</v>
      </c>
      <c r="F45" s="7" t="s">
        <v>135</v>
      </c>
      <c r="G45" s="39">
        <f>IF(FelWeb[[#This Row],[Nivå i WCAG]]="AA", Försättsblad!$F$8, IF(FelWeb[[#This Row],[Nivå i WCAG]]="A", Försättsblad!$F$7, Försättsblad!$F$6))</f>
        <v>0.75</v>
      </c>
      <c r="H45" s="30">
        <f>Försättsblad!$F$9</f>
        <v>0.9</v>
      </c>
      <c r="I45" s="36"/>
      <c r="J45" s="36" t="s">
        <v>431</v>
      </c>
      <c r="K45" s="37" t="s">
        <v>431</v>
      </c>
      <c r="L45" s="36"/>
      <c r="M45" s="36"/>
      <c r="N45" s="36"/>
      <c r="O45" s="36"/>
      <c r="P45" s="36"/>
      <c r="Q45" s="36"/>
      <c r="R45" s="36" t="s">
        <v>416</v>
      </c>
      <c r="S45" s="29">
        <f>FelWeb[[#This Row],[L]]*FelWeb[[#This Row],[J]]*SQRT(COUNTIF(FelWeb[[#This Row],[WV]:[LC]],"P")+Försättsblad!$F$10*COUNTIF(FelWeb[[#This Row],[WV]:[LC]],"S"))</f>
        <v>1.0672687103068281</v>
      </c>
      <c r="T45" s="29">
        <f>W$4*FelWeb[[#This Row],[Antal underkända sidor]]*FelWeb[[#This Row],[W]]/W$5</f>
        <v>0</v>
      </c>
    </row>
    <row r="46" spans="1:20" x14ac:dyDescent="0.35">
      <c r="A46" s="2" t="s">
        <v>108</v>
      </c>
      <c r="B46" s="4" t="s">
        <v>15</v>
      </c>
      <c r="C46" s="4"/>
      <c r="D46" s="6" t="s">
        <v>109</v>
      </c>
      <c r="E46" s="6" t="s">
        <v>110</v>
      </c>
      <c r="F46" s="7" t="s">
        <v>111</v>
      </c>
      <c r="G46" s="39">
        <f>IF(FelWeb[[#This Row],[Nivå i WCAG]]="AA", Försättsblad!$F$8, IF(FelWeb[[#This Row],[Nivå i WCAG]]="A", Försättsblad!$F$7, Försättsblad!$F$6))</f>
        <v>0.75</v>
      </c>
      <c r="H46" s="30">
        <f>Försättsblad!$F$9</f>
        <v>0.9</v>
      </c>
      <c r="I46" s="36"/>
      <c r="J46" s="36" t="s">
        <v>431</v>
      </c>
      <c r="K46" s="37"/>
      <c r="L46" s="36"/>
      <c r="M46" s="36"/>
      <c r="N46" s="36"/>
      <c r="O46" s="36"/>
      <c r="P46" s="36"/>
      <c r="Q46" s="36"/>
      <c r="R46" s="36"/>
      <c r="S46" s="29">
        <f>FelWeb[[#This Row],[L]]*FelWeb[[#This Row],[J]]*SQRT(COUNTIF(FelWeb[[#This Row],[WV]:[LC]],"P")+Försättsblad!$F$10*COUNTIF(FelWeb[[#This Row],[WV]:[LC]],"S"))</f>
        <v>0.67500000000000004</v>
      </c>
      <c r="T46" s="29">
        <f>W$4*FelWeb[[#This Row],[Antal underkända sidor]]*FelWeb[[#This Row],[W]]/W$5</f>
        <v>0</v>
      </c>
    </row>
    <row r="47" spans="1:20" x14ac:dyDescent="0.35">
      <c r="A47" s="2" t="s">
        <v>144</v>
      </c>
      <c r="B47" s="4" t="s">
        <v>15</v>
      </c>
      <c r="C47" s="4"/>
      <c r="D47" s="6" t="s">
        <v>145</v>
      </c>
      <c r="E47" s="6" t="s">
        <v>146</v>
      </c>
      <c r="F47" s="7" t="s">
        <v>147</v>
      </c>
      <c r="G47" s="39">
        <f>IF(FelWeb[[#This Row],[Nivå i WCAG]]="AA", Försättsblad!$F$8, IF(FelWeb[[#This Row],[Nivå i WCAG]]="A", Försättsblad!$F$7, Försättsblad!$F$6))</f>
        <v>0.75</v>
      </c>
      <c r="H47" s="30">
        <f>Försättsblad!$F$9</f>
        <v>0.9</v>
      </c>
      <c r="I47" s="36"/>
      <c r="J47" s="36" t="s">
        <v>431</v>
      </c>
      <c r="K47" s="37" t="s">
        <v>431</v>
      </c>
      <c r="L47" s="36"/>
      <c r="M47" s="36"/>
      <c r="N47" s="36"/>
      <c r="O47" s="36"/>
      <c r="P47" s="36"/>
      <c r="Q47" s="36"/>
      <c r="R47" s="36" t="s">
        <v>416</v>
      </c>
      <c r="S47" s="29">
        <f>FelWeb[[#This Row],[L]]*FelWeb[[#This Row],[J]]*SQRT(COUNTIF(FelWeb[[#This Row],[WV]:[LC]],"P")+Försättsblad!$F$10*COUNTIF(FelWeb[[#This Row],[WV]:[LC]],"S"))</f>
        <v>1.0672687103068281</v>
      </c>
      <c r="T47" s="29">
        <f>W$4*FelWeb[[#This Row],[Antal underkända sidor]]*FelWeb[[#This Row],[W]]/W$5</f>
        <v>0</v>
      </c>
    </row>
    <row r="48" spans="1:20" x14ac:dyDescent="0.35">
      <c r="A48" s="2" t="s">
        <v>116</v>
      </c>
      <c r="B48" s="4" t="s">
        <v>15</v>
      </c>
      <c r="C48" s="4"/>
      <c r="D48" s="6" t="s">
        <v>117</v>
      </c>
      <c r="E48" s="6" t="s">
        <v>118</v>
      </c>
      <c r="F48" s="7" t="s">
        <v>119</v>
      </c>
      <c r="G48" s="39">
        <f>IF(FelWeb[[#This Row],[Nivå i WCAG]]="AA", Försättsblad!$F$8, IF(FelWeb[[#This Row],[Nivå i WCAG]]="A", Försättsblad!$F$7, Försättsblad!$F$6))</f>
        <v>0.75</v>
      </c>
      <c r="H48" s="30">
        <f>Försättsblad!$F$9</f>
        <v>0.9</v>
      </c>
      <c r="I48" s="36"/>
      <c r="J48" s="36" t="s">
        <v>431</v>
      </c>
      <c r="K48" s="37"/>
      <c r="L48" s="36"/>
      <c r="M48" s="36"/>
      <c r="N48" s="36"/>
      <c r="O48" s="36"/>
      <c r="P48" s="36"/>
      <c r="Q48" s="36"/>
      <c r="R48" s="36"/>
      <c r="S48" s="29">
        <f>FelWeb[[#This Row],[L]]*FelWeb[[#This Row],[J]]*SQRT(COUNTIF(FelWeb[[#This Row],[WV]:[LC]],"P")+Försättsblad!$F$10*COUNTIF(FelWeb[[#This Row],[WV]:[LC]],"S"))</f>
        <v>0.67500000000000004</v>
      </c>
      <c r="T48" s="29">
        <f>W$4*FelWeb[[#This Row],[Antal underkända sidor]]*FelWeb[[#This Row],[W]]/W$5</f>
        <v>0</v>
      </c>
    </row>
    <row r="49" spans="1:20" x14ac:dyDescent="0.35">
      <c r="A49" s="2" t="s">
        <v>136</v>
      </c>
      <c r="B49" s="4" t="s">
        <v>15</v>
      </c>
      <c r="C49" s="4"/>
      <c r="D49" s="6" t="s">
        <v>137</v>
      </c>
      <c r="E49" s="6" t="s">
        <v>138</v>
      </c>
      <c r="F49" s="7" t="s">
        <v>139</v>
      </c>
      <c r="G49" s="39">
        <f>IF(FelWeb[[#This Row],[Nivå i WCAG]]="AA", Försättsblad!$F$8, IF(FelWeb[[#This Row],[Nivå i WCAG]]="A", Försättsblad!$F$7, Försättsblad!$F$6))</f>
        <v>0.75</v>
      </c>
      <c r="H49" s="30">
        <f>Försättsblad!$F$9</f>
        <v>0.9</v>
      </c>
      <c r="I49" s="36"/>
      <c r="J49" s="36" t="s">
        <v>431</v>
      </c>
      <c r="K49" s="37" t="s">
        <v>431</v>
      </c>
      <c r="L49" s="36"/>
      <c r="M49" s="36"/>
      <c r="N49" s="36"/>
      <c r="O49" s="36"/>
      <c r="P49" s="36"/>
      <c r="Q49" s="36"/>
      <c r="R49" s="36" t="s">
        <v>416</v>
      </c>
      <c r="S49" s="29">
        <f>FelWeb[[#This Row],[L]]*FelWeb[[#This Row],[J]]*SQRT(COUNTIF(FelWeb[[#This Row],[WV]:[LC]],"P")+Försättsblad!$F$10*COUNTIF(FelWeb[[#This Row],[WV]:[LC]],"S"))</f>
        <v>1.0672687103068281</v>
      </c>
      <c r="T49" s="29">
        <f>W$4*FelWeb[[#This Row],[Antal underkända sidor]]*FelWeb[[#This Row],[W]]/W$5</f>
        <v>0</v>
      </c>
    </row>
    <row r="50" spans="1:20" x14ac:dyDescent="0.35">
      <c r="A50" s="2" t="s">
        <v>112</v>
      </c>
      <c r="B50" s="4" t="s">
        <v>15</v>
      </c>
      <c r="C50" s="4"/>
      <c r="D50" s="6" t="s">
        <v>113</v>
      </c>
      <c r="E50" s="6" t="s">
        <v>114</v>
      </c>
      <c r="F50" s="7" t="s">
        <v>115</v>
      </c>
      <c r="G50" s="39">
        <f>IF(FelWeb[[#This Row],[Nivå i WCAG]]="AA", Försättsblad!$F$8, IF(FelWeb[[#This Row],[Nivå i WCAG]]="A", Försättsblad!$F$7, Försättsblad!$F$6))</f>
        <v>0.75</v>
      </c>
      <c r="H50" s="30">
        <f>Försättsblad!$F$9</f>
        <v>0.9</v>
      </c>
      <c r="I50" s="36"/>
      <c r="J50" s="36" t="s">
        <v>431</v>
      </c>
      <c r="K50" s="37"/>
      <c r="L50" s="36"/>
      <c r="M50" s="36"/>
      <c r="N50" s="36"/>
      <c r="O50" s="36"/>
      <c r="P50" s="36"/>
      <c r="Q50" s="36"/>
      <c r="R50" s="36" t="s">
        <v>431</v>
      </c>
      <c r="S50" s="29">
        <f>FelWeb[[#This Row],[L]]*FelWeb[[#This Row],[J]]*SQRT(COUNTIF(FelWeb[[#This Row],[WV]:[LC]],"P")+Försättsblad!$F$10*COUNTIF(FelWeb[[#This Row],[WV]:[LC]],"S"))</f>
        <v>0.95459415460183927</v>
      </c>
      <c r="T50" s="29">
        <f>W$4*FelWeb[[#This Row],[Antal underkända sidor]]*FelWeb[[#This Row],[W]]/W$5</f>
        <v>0</v>
      </c>
    </row>
    <row r="51" spans="1:20" ht="43.5" x14ac:dyDescent="0.35">
      <c r="A51" s="2" t="s">
        <v>84</v>
      </c>
      <c r="B51" s="4" t="s">
        <v>15</v>
      </c>
      <c r="C51" s="4"/>
      <c r="D51" s="6" t="s">
        <v>85</v>
      </c>
      <c r="E51" s="6" t="s">
        <v>86</v>
      </c>
      <c r="F51" s="7" t="s">
        <v>87</v>
      </c>
      <c r="G51" s="39">
        <f>IF(FelWeb[[#This Row],[Nivå i WCAG]]="AA", Försättsblad!$F$8, IF(FelWeb[[#This Row],[Nivå i WCAG]]="A", Försättsblad!$F$7, Försättsblad!$F$6))</f>
        <v>0.75</v>
      </c>
      <c r="H51" s="30">
        <f>Försättsblad!$F$9</f>
        <v>0.9</v>
      </c>
      <c r="I51" s="36"/>
      <c r="J51" s="36" t="s">
        <v>431</v>
      </c>
      <c r="K51" s="37"/>
      <c r="L51" s="36"/>
      <c r="M51" s="36"/>
      <c r="N51" s="36"/>
      <c r="O51" s="36"/>
      <c r="P51" s="36"/>
      <c r="Q51" s="36"/>
      <c r="R51" s="36" t="s">
        <v>431</v>
      </c>
      <c r="S51" s="29">
        <f>FelWeb[[#This Row],[L]]*FelWeb[[#This Row],[J]]*SQRT(COUNTIF(FelWeb[[#This Row],[WV]:[LC]],"P")+Försättsblad!$F$10*COUNTIF(FelWeb[[#This Row],[WV]:[LC]],"S"))</f>
        <v>0.95459415460183927</v>
      </c>
      <c r="T51" s="29">
        <f>W$4*FelWeb[[#This Row],[Antal underkända sidor]]*FelWeb[[#This Row],[W]]/W$5</f>
        <v>0</v>
      </c>
    </row>
    <row r="52" spans="1:20" x14ac:dyDescent="0.35">
      <c r="A52" s="2" t="s">
        <v>65</v>
      </c>
      <c r="B52" s="4" t="s">
        <v>17</v>
      </c>
      <c r="C52" s="4"/>
      <c r="D52" s="6" t="s">
        <v>66</v>
      </c>
      <c r="E52" s="6" t="s">
        <v>305</v>
      </c>
      <c r="F52" s="7" t="s">
        <v>67</v>
      </c>
      <c r="G52" s="39">
        <f>IF(FelWeb[[#This Row],[Nivå i WCAG]]="AA", Försättsblad!$F$8, IF(FelWeb[[#This Row],[Nivå i WCAG]]="A", Försättsblad!$F$7, Försättsblad!$F$6))</f>
        <v>1</v>
      </c>
      <c r="H52" s="30">
        <f>Försättsblad!$F$9</f>
        <v>0.9</v>
      </c>
      <c r="I52" s="36" t="s">
        <v>431</v>
      </c>
      <c r="J52" s="36" t="s">
        <v>431</v>
      </c>
      <c r="K52" s="37"/>
      <c r="L52" s="36"/>
      <c r="M52" s="36"/>
      <c r="N52" s="36" t="s">
        <v>416</v>
      </c>
      <c r="O52" s="36" t="s">
        <v>431</v>
      </c>
      <c r="P52" s="36"/>
      <c r="Q52" s="36"/>
      <c r="R52" s="36"/>
      <c r="S52" s="29">
        <f>FelWeb[[#This Row],[L]]*FelWeb[[#This Row],[J]]*SQRT(COUNTIF(FelWeb[[#This Row],[WV]:[LC]],"P")+Försättsblad!$F$10*COUNTIF(FelWeb[[#This Row],[WV]:[LC]],"S"))</f>
        <v>1.6837458240482737</v>
      </c>
      <c r="T52" s="29">
        <f>W$4*FelWeb[[#This Row],[Antal underkända sidor]]*FelWeb[[#This Row],[W]]/W$5</f>
        <v>0</v>
      </c>
    </row>
    <row r="53" spans="1:20" x14ac:dyDescent="0.35">
      <c r="A53" s="2" t="s">
        <v>68</v>
      </c>
      <c r="B53" s="4" t="s">
        <v>17</v>
      </c>
      <c r="C53" s="4"/>
      <c r="D53" s="6" t="s">
        <v>69</v>
      </c>
      <c r="E53" s="6" t="s">
        <v>70</v>
      </c>
      <c r="F53" s="7" t="s">
        <v>71</v>
      </c>
      <c r="G53" s="39">
        <f>IF(FelWeb[[#This Row],[Nivå i WCAG]]="AA", Försättsblad!$F$8, IF(FelWeb[[#This Row],[Nivå i WCAG]]="A", Försättsblad!$F$7, Försättsblad!$F$6))</f>
        <v>1</v>
      </c>
      <c r="H53" s="30">
        <v>1</v>
      </c>
      <c r="I53" s="36" t="s">
        <v>431</v>
      </c>
      <c r="J53" s="36" t="s">
        <v>431</v>
      </c>
      <c r="K53" s="37"/>
      <c r="L53" s="36"/>
      <c r="M53" s="36"/>
      <c r="N53" s="36" t="s">
        <v>416</v>
      </c>
      <c r="O53" s="36" t="s">
        <v>431</v>
      </c>
      <c r="P53" s="36"/>
      <c r="Q53" s="36"/>
      <c r="R53" s="36"/>
      <c r="S53" s="29">
        <f>FelWeb[[#This Row],[L]]*FelWeb[[#This Row],[J]]*SQRT(COUNTIF(FelWeb[[#This Row],[WV]:[LC]],"P")+Försättsblad!$F$10*COUNTIF(FelWeb[[#This Row],[WV]:[LC]],"S"))</f>
        <v>1.8708286933869707</v>
      </c>
      <c r="T53" s="29">
        <f>W$4*FelWeb[[#This Row],[Antal underkända sidor]]*FelWeb[[#This Row],[W]]/W$5</f>
        <v>0</v>
      </c>
    </row>
    <row r="54" spans="1:20" x14ac:dyDescent="0.35">
      <c r="A54" s="2" t="s">
        <v>88</v>
      </c>
      <c r="B54" s="4" t="s">
        <v>15</v>
      </c>
      <c r="C54" s="4"/>
      <c r="D54" s="6" t="s">
        <v>89</v>
      </c>
      <c r="E54" s="6" t="s">
        <v>90</v>
      </c>
      <c r="F54" s="7" t="s">
        <v>91</v>
      </c>
      <c r="G54" s="39">
        <f>IF(FelWeb[[#This Row],[Nivå i WCAG]]="AA", Försättsblad!$F$8, IF(FelWeb[[#This Row],[Nivå i WCAG]]="A", Försättsblad!$F$7, Försättsblad!$F$6))</f>
        <v>0.75</v>
      </c>
      <c r="H54" s="30">
        <f>Försättsblad!$F$9</f>
        <v>0.9</v>
      </c>
      <c r="I54" s="36"/>
      <c r="J54" s="36"/>
      <c r="K54" s="37"/>
      <c r="L54" s="36"/>
      <c r="M54" s="36"/>
      <c r="N54" s="36"/>
      <c r="O54" s="36" t="s">
        <v>431</v>
      </c>
      <c r="P54" s="36" t="s">
        <v>431</v>
      </c>
      <c r="Q54" s="36"/>
      <c r="R54" s="36" t="s">
        <v>416</v>
      </c>
      <c r="S54" s="29">
        <f>FelWeb[[#This Row],[L]]*FelWeb[[#This Row],[J]]*SQRT(COUNTIF(FelWeb[[#This Row],[WV]:[LC]],"P")+Försättsblad!$F$10*COUNTIF(FelWeb[[#This Row],[WV]:[LC]],"S"))</f>
        <v>1.0672687103068281</v>
      </c>
      <c r="T54" s="29">
        <f>W$4*FelWeb[[#This Row],[Antal underkända sidor]]*FelWeb[[#This Row],[W]]/W$5</f>
        <v>0</v>
      </c>
    </row>
    <row r="55" spans="1:20" x14ac:dyDescent="0.35">
      <c r="A55" s="2" t="s">
        <v>250</v>
      </c>
      <c r="B55" s="4" t="s">
        <v>17</v>
      </c>
      <c r="C55" s="4"/>
      <c r="D55" s="6" t="s">
        <v>251</v>
      </c>
      <c r="E55" s="6" t="s">
        <v>252</v>
      </c>
      <c r="F55" s="7" t="s">
        <v>35</v>
      </c>
      <c r="G55" s="39">
        <f>IF(FelWeb[[#This Row],[Nivå i WCAG]]="AA", Försättsblad!$F$8, IF(FelWeb[[#This Row],[Nivå i WCAG]]="A", Försättsblad!$F$7, Försättsblad!$F$6))</f>
        <v>1</v>
      </c>
      <c r="H55" s="30">
        <f>Försättsblad!$F$9</f>
        <v>0.9</v>
      </c>
      <c r="I55" s="36" t="s">
        <v>431</v>
      </c>
      <c r="J55" s="36" t="s">
        <v>431</v>
      </c>
      <c r="K55" s="37"/>
      <c r="L55" s="36" t="s">
        <v>431</v>
      </c>
      <c r="M55" s="36" t="s">
        <v>431</v>
      </c>
      <c r="N55" s="36"/>
      <c r="O55" s="36" t="s">
        <v>431</v>
      </c>
      <c r="P55" s="36"/>
      <c r="Q55" s="36"/>
      <c r="R55" s="36" t="s">
        <v>431</v>
      </c>
      <c r="S55" s="29">
        <f>FelWeb[[#This Row],[L]]*FelWeb[[#This Row],[J]]*SQRT(COUNTIF(FelWeb[[#This Row],[WV]:[LC]],"P")+Försättsblad!$F$10*COUNTIF(FelWeb[[#This Row],[WV]:[LC]],"S"))</f>
        <v>2.2045407685048604</v>
      </c>
      <c r="T55" s="29">
        <f>W$4*FelWeb[[#This Row],[Antal underkända sidor]]*FelWeb[[#This Row],[W]]/W$5</f>
        <v>0</v>
      </c>
    </row>
    <row r="56" spans="1:20" x14ac:dyDescent="0.35">
      <c r="A56" s="2" t="s">
        <v>21</v>
      </c>
      <c r="B56" s="4" t="s">
        <v>17</v>
      </c>
      <c r="C56" s="4"/>
      <c r="D56" s="6" t="s">
        <v>22</v>
      </c>
      <c r="E56" s="6" t="s">
        <v>23</v>
      </c>
      <c r="F56" s="7" t="s">
        <v>24</v>
      </c>
      <c r="G56" s="39">
        <f>IF(FelWeb[[#This Row],[Nivå i WCAG]]="AA", Försättsblad!$F$8, IF(FelWeb[[#This Row],[Nivå i WCAG]]="A", Försättsblad!$F$7, Försättsblad!$F$6))</f>
        <v>1</v>
      </c>
      <c r="H56" s="30">
        <v>1</v>
      </c>
      <c r="I56" s="36" t="s">
        <v>431</v>
      </c>
      <c r="J56" s="36" t="s">
        <v>431</v>
      </c>
      <c r="K56" s="37"/>
      <c r="L56" s="36" t="s">
        <v>431</v>
      </c>
      <c r="M56" s="36" t="s">
        <v>431</v>
      </c>
      <c r="N56" s="36"/>
      <c r="O56" s="36" t="s">
        <v>431</v>
      </c>
      <c r="P56" s="36"/>
      <c r="Q56" s="36"/>
      <c r="R56" s="36" t="s">
        <v>431</v>
      </c>
      <c r="S56" s="29">
        <f>FelWeb[[#This Row],[L]]*FelWeb[[#This Row],[J]]*SQRT(COUNTIF(FelWeb[[#This Row],[WV]:[LC]],"P")+Försättsblad!$F$10*COUNTIF(FelWeb[[#This Row],[WV]:[LC]],"S"))</f>
        <v>2.4494897427831779</v>
      </c>
      <c r="T56" s="29">
        <f>W$4*FelWeb[[#This Row],[Antal underkända sidor]]*FelWeb[[#This Row],[W]]/W$5</f>
        <v>0</v>
      </c>
    </row>
    <row r="57" spans="1:20" x14ac:dyDescent="0.35">
      <c r="A57" s="2" t="s">
        <v>25</v>
      </c>
      <c r="B57" s="4" t="s">
        <v>17</v>
      </c>
      <c r="C57" s="4"/>
      <c r="D57" s="6" t="s">
        <v>26</v>
      </c>
      <c r="E57" s="6" t="s">
        <v>27</v>
      </c>
      <c r="F57" s="7" t="s">
        <v>28</v>
      </c>
      <c r="G57" s="39">
        <f>IF(FelWeb[[#This Row],[Nivå i WCAG]]="AA", Försättsblad!$F$8, IF(FelWeb[[#This Row],[Nivå i WCAG]]="A", Försättsblad!$F$7, Försättsblad!$F$6))</f>
        <v>1</v>
      </c>
      <c r="H57" s="30">
        <v>1</v>
      </c>
      <c r="I57" s="36"/>
      <c r="J57" s="36"/>
      <c r="K57" s="37"/>
      <c r="L57" s="36"/>
      <c r="M57" s="36"/>
      <c r="N57" s="36"/>
      <c r="O57" s="36"/>
      <c r="P57" s="36"/>
      <c r="Q57" s="36" t="s">
        <v>431</v>
      </c>
      <c r="R57" s="36"/>
      <c r="S57" s="29">
        <f>FelWeb[[#This Row],[L]]*FelWeb[[#This Row],[J]]*SQRT(COUNTIF(FelWeb[[#This Row],[WV]:[LC]],"P")+Försättsblad!$F$10*COUNTIF(FelWeb[[#This Row],[WV]:[LC]],"S"))</f>
        <v>1</v>
      </c>
      <c r="T57" s="29">
        <f>W$4*FelWeb[[#This Row],[Antal underkända sidor]]*FelWeb[[#This Row],[W]]/W$5</f>
        <v>0</v>
      </c>
    </row>
    <row r="58" spans="1:20" x14ac:dyDescent="0.35">
      <c r="A58" s="12" t="s">
        <v>44</v>
      </c>
      <c r="B58" s="4" t="s">
        <v>17</v>
      </c>
      <c r="C58" s="4"/>
      <c r="D58" s="6" t="s">
        <v>45</v>
      </c>
      <c r="E58" s="6" t="s">
        <v>46</v>
      </c>
      <c r="F58" s="7" t="s">
        <v>47</v>
      </c>
      <c r="G58" s="39">
        <f>IF(FelWeb[[#This Row],[Nivå i WCAG]]="AA", Försättsblad!$F$8, IF(FelWeb[[#This Row],[Nivå i WCAG]]="A", Försättsblad!$F$7, Försättsblad!$F$6))</f>
        <v>1</v>
      </c>
      <c r="H58" s="30">
        <f>Försättsblad!$F$9</f>
        <v>0.9</v>
      </c>
      <c r="I58" s="36" t="s">
        <v>431</v>
      </c>
      <c r="J58" s="36" t="s">
        <v>431</v>
      </c>
      <c r="K58" s="37"/>
      <c r="L58" s="36"/>
      <c r="M58" s="36"/>
      <c r="N58" s="36" t="s">
        <v>416</v>
      </c>
      <c r="O58" s="36" t="s">
        <v>431</v>
      </c>
      <c r="P58" s="36"/>
      <c r="Q58" s="36"/>
      <c r="R58" s="36" t="s">
        <v>431</v>
      </c>
      <c r="S58" s="29">
        <f>FelWeb[[#This Row],[L]]*FelWeb[[#This Row],[J]]*SQRT(COUNTIF(FelWeb[[#This Row],[WV]:[LC]],"P")+Försättsblad!$F$10*COUNTIF(FelWeb[[#This Row],[WV]:[LC]],"S"))</f>
        <v>1.9091883092036781</v>
      </c>
      <c r="T58" s="29">
        <f>W$4*FelWeb[[#This Row],[Antal underkända sidor]]*FelWeb[[#This Row],[W]]/W$5</f>
        <v>0</v>
      </c>
    </row>
    <row r="59" spans="1:20" x14ac:dyDescent="0.35">
      <c r="A59" s="12" t="s">
        <v>48</v>
      </c>
      <c r="B59" s="4" t="s">
        <v>17</v>
      </c>
      <c r="C59" s="4"/>
      <c r="D59" s="6" t="s">
        <v>49</v>
      </c>
      <c r="E59" s="6" t="s">
        <v>50</v>
      </c>
      <c r="F59" s="7" t="s">
        <v>51</v>
      </c>
      <c r="G59" s="39">
        <f>IF(FelWeb[[#This Row],[Nivå i WCAG]]="AA", Försättsblad!$F$8, IF(FelWeb[[#This Row],[Nivå i WCAG]]="A", Försättsblad!$F$7, Försättsblad!$F$6))</f>
        <v>1</v>
      </c>
      <c r="H59" s="30">
        <f>Försättsblad!$F$9</f>
        <v>0.9</v>
      </c>
      <c r="I59" s="36" t="s">
        <v>431</v>
      </c>
      <c r="J59" s="36" t="s">
        <v>431</v>
      </c>
      <c r="K59" s="37"/>
      <c r="L59" s="36"/>
      <c r="M59" s="36"/>
      <c r="N59" s="36"/>
      <c r="O59" s="36" t="s">
        <v>431</v>
      </c>
      <c r="P59" s="36"/>
      <c r="Q59" s="36"/>
      <c r="R59" s="36" t="s">
        <v>431</v>
      </c>
      <c r="S59" s="29">
        <f>FelWeb[[#This Row],[L]]*FelWeb[[#This Row],[J]]*SQRT(COUNTIF(FelWeb[[#This Row],[WV]:[LC]],"P")+Försättsblad!$F$10*COUNTIF(FelWeb[[#This Row],[WV]:[LC]],"S"))</f>
        <v>1.8</v>
      </c>
      <c r="T59" s="29">
        <f>W$4*FelWeb[[#This Row],[Antal underkända sidor]]*FelWeb[[#This Row],[W]]/W$5</f>
        <v>0</v>
      </c>
    </row>
    <row r="60" spans="1:20" x14ac:dyDescent="0.35">
      <c r="A60" s="2" t="s">
        <v>76</v>
      </c>
      <c r="B60" s="4" t="s">
        <v>17</v>
      </c>
      <c r="C60" s="4"/>
      <c r="D60" s="6" t="s">
        <v>77</v>
      </c>
      <c r="E60" s="6" t="s">
        <v>78</v>
      </c>
      <c r="F60" s="7" t="s">
        <v>79</v>
      </c>
      <c r="G60" s="39">
        <f>IF(FelWeb[[#This Row],[Nivå i WCAG]]="AA", Försättsblad!$F$8, IF(FelWeb[[#This Row],[Nivå i WCAG]]="A", Försättsblad!$F$7, Försättsblad!$F$6))</f>
        <v>1</v>
      </c>
      <c r="H60" s="30">
        <f>Försättsblad!$F$9</f>
        <v>0.9</v>
      </c>
      <c r="I60" s="36" t="s">
        <v>431</v>
      </c>
      <c r="J60" s="36" t="s">
        <v>431</v>
      </c>
      <c r="K60" s="37"/>
      <c r="L60" s="36"/>
      <c r="M60" s="36"/>
      <c r="N60" s="36"/>
      <c r="O60" s="36" t="s">
        <v>431</v>
      </c>
      <c r="P60" s="36"/>
      <c r="Q60" s="36"/>
      <c r="R60" s="36" t="s">
        <v>431</v>
      </c>
      <c r="S60" s="29">
        <f>FelWeb[[#This Row],[L]]*FelWeb[[#This Row],[J]]*SQRT(COUNTIF(FelWeb[[#This Row],[WV]:[LC]],"P")+Försättsblad!$F$10*COUNTIF(FelWeb[[#This Row],[WV]:[LC]],"S"))</f>
        <v>1.8</v>
      </c>
      <c r="T60" s="29">
        <f>W$4*FelWeb[[#This Row],[Antal underkända sidor]]*FelWeb[[#This Row],[W]]/W$5</f>
        <v>0</v>
      </c>
    </row>
    <row r="61" spans="1:20" x14ac:dyDescent="0.35">
      <c r="A61" s="2" t="s">
        <v>61</v>
      </c>
      <c r="B61" s="4" t="s">
        <v>17</v>
      </c>
      <c r="C61" s="4"/>
      <c r="D61" s="6" t="s">
        <v>62</v>
      </c>
      <c r="E61" s="6" t="s">
        <v>63</v>
      </c>
      <c r="F61" s="7" t="s">
        <v>64</v>
      </c>
      <c r="G61" s="39">
        <f>IF(FelWeb[[#This Row],[Nivå i WCAG]]="AA", Försättsblad!$F$8, IF(FelWeb[[#This Row],[Nivå i WCAG]]="A", Försättsblad!$F$7, Försättsblad!$F$6))</f>
        <v>1</v>
      </c>
      <c r="H61" s="30">
        <f>Försättsblad!$F$9</f>
        <v>0.9</v>
      </c>
      <c r="I61" s="36" t="s">
        <v>431</v>
      </c>
      <c r="J61" s="36" t="s">
        <v>431</v>
      </c>
      <c r="K61" s="37"/>
      <c r="L61" s="36"/>
      <c r="M61" s="36"/>
      <c r="N61" s="36" t="s">
        <v>416</v>
      </c>
      <c r="O61" s="36" t="s">
        <v>431</v>
      </c>
      <c r="P61" s="36"/>
      <c r="Q61" s="36"/>
      <c r="R61" s="36" t="s">
        <v>431</v>
      </c>
      <c r="S61" s="29">
        <f>FelWeb[[#This Row],[L]]*FelWeb[[#This Row],[J]]*SQRT(COUNTIF(FelWeb[[#This Row],[WV]:[LC]],"P")+Försättsblad!$F$10*COUNTIF(FelWeb[[#This Row],[WV]:[LC]],"S"))</f>
        <v>1.9091883092036781</v>
      </c>
      <c r="T61" s="29">
        <f>W$4*FelWeb[[#This Row],[Antal underkända sidor]]*FelWeb[[#This Row],[W]]/W$5</f>
        <v>0</v>
      </c>
    </row>
    <row r="62" spans="1:20" x14ac:dyDescent="0.35">
      <c r="A62" s="12" t="s">
        <v>36</v>
      </c>
      <c r="B62" s="4" t="s">
        <v>15</v>
      </c>
      <c r="C62" s="4"/>
      <c r="D62" s="6" t="s">
        <v>37</v>
      </c>
      <c r="E62" s="6" t="s">
        <v>38</v>
      </c>
      <c r="F62" s="7" t="s">
        <v>39</v>
      </c>
      <c r="G62" s="39">
        <f>IF(FelWeb[[#This Row],[Nivå i WCAG]]="AA", Försättsblad!$F$8, IF(FelWeb[[#This Row],[Nivå i WCAG]]="A", Försättsblad!$F$7, Försättsblad!$F$6))</f>
        <v>0.75</v>
      </c>
      <c r="H62" s="30">
        <f>Försättsblad!$F$9</f>
        <v>0.9</v>
      </c>
      <c r="I62" s="36" t="s">
        <v>431</v>
      </c>
      <c r="J62" s="36" t="s">
        <v>431</v>
      </c>
      <c r="K62" s="37"/>
      <c r="L62" s="36"/>
      <c r="M62" s="36"/>
      <c r="N62" s="36" t="s">
        <v>416</v>
      </c>
      <c r="O62" s="36" t="s">
        <v>431</v>
      </c>
      <c r="P62" s="36"/>
      <c r="Q62" s="36"/>
      <c r="R62" s="36" t="s">
        <v>431</v>
      </c>
      <c r="S62" s="29">
        <f>FelWeb[[#This Row],[L]]*FelWeb[[#This Row],[J]]*SQRT(COUNTIF(FelWeb[[#This Row],[WV]:[LC]],"P")+Försättsblad!$F$10*COUNTIF(FelWeb[[#This Row],[WV]:[LC]],"S"))</f>
        <v>1.4318912319027588</v>
      </c>
      <c r="T62" s="29">
        <f>W$4*FelWeb[[#This Row],[Antal underkända sidor]]*FelWeb[[#This Row],[W]]/W$5</f>
        <v>0</v>
      </c>
    </row>
    <row r="63" spans="1:20" x14ac:dyDescent="0.35">
      <c r="A63" s="12" t="s">
        <v>57</v>
      </c>
      <c r="B63" s="4" t="s">
        <v>15</v>
      </c>
      <c r="C63" s="4"/>
      <c r="D63" s="6" t="s">
        <v>58</v>
      </c>
      <c r="E63" s="6" t="s">
        <v>59</v>
      </c>
      <c r="F63" s="7" t="s">
        <v>60</v>
      </c>
      <c r="G63" s="39">
        <f>IF(FelWeb[[#This Row],[Nivå i WCAG]]="AA", Försättsblad!$F$8, IF(FelWeb[[#This Row],[Nivå i WCAG]]="A", Försättsblad!$F$7, Försättsblad!$F$6))</f>
        <v>0.75</v>
      </c>
      <c r="H63" s="30">
        <f>Försättsblad!$F$9</f>
        <v>0.9</v>
      </c>
      <c r="I63" s="36" t="s">
        <v>431</v>
      </c>
      <c r="J63" s="36" t="s">
        <v>431</v>
      </c>
      <c r="K63" s="37"/>
      <c r="L63" s="36" t="s">
        <v>416</v>
      </c>
      <c r="M63" s="36"/>
      <c r="N63" s="36" t="s">
        <v>416</v>
      </c>
      <c r="O63" s="36" t="s">
        <v>431</v>
      </c>
      <c r="P63" s="36"/>
      <c r="Q63" s="36"/>
      <c r="R63" s="36" t="s">
        <v>431</v>
      </c>
      <c r="S63" s="29">
        <f>FelWeb[[#This Row],[L]]*FelWeb[[#This Row],[J]]*SQRT(COUNTIF(FelWeb[[#This Row],[WV]:[LC]],"P")+Försättsblad!$F$10*COUNTIF(FelWeb[[#This Row],[WV]:[LC]],"S"))</f>
        <v>1.5093458848123582</v>
      </c>
      <c r="T63" s="29">
        <f>W$4*FelWeb[[#This Row],[Antal underkända sidor]]*FelWeb[[#This Row],[W]]/W$5</f>
        <v>0</v>
      </c>
    </row>
    <row r="64" spans="1:20" x14ac:dyDescent="0.35">
      <c r="A64" s="2" t="s">
        <v>72</v>
      </c>
      <c r="B64" s="4" t="s">
        <v>15</v>
      </c>
      <c r="C64" s="4"/>
      <c r="D64" s="6" t="s">
        <v>73</v>
      </c>
      <c r="E64" s="6" t="s">
        <v>74</v>
      </c>
      <c r="F64" s="7" t="s">
        <v>75</v>
      </c>
      <c r="G64" s="39">
        <f>IF(FelWeb[[#This Row],[Nivå i WCAG]]="AA", Försättsblad!$F$8, IF(FelWeb[[#This Row],[Nivå i WCAG]]="A", Försättsblad!$F$7, Försättsblad!$F$6))</f>
        <v>0.75</v>
      </c>
      <c r="H64" s="30">
        <f>Försättsblad!$F$9</f>
        <v>0.9</v>
      </c>
      <c r="I64" s="36" t="s">
        <v>431</v>
      </c>
      <c r="J64" s="36" t="s">
        <v>431</v>
      </c>
      <c r="K64" s="37"/>
      <c r="L64" s="36"/>
      <c r="M64" s="36"/>
      <c r="N64" s="36" t="s">
        <v>416</v>
      </c>
      <c r="O64" s="36" t="s">
        <v>431</v>
      </c>
      <c r="P64" s="36"/>
      <c r="Q64" s="36"/>
      <c r="R64" s="36" t="s">
        <v>431</v>
      </c>
      <c r="S64" s="29">
        <f>FelWeb[[#This Row],[L]]*FelWeb[[#This Row],[J]]*SQRT(COUNTIF(FelWeb[[#This Row],[WV]:[LC]],"P")+Försättsblad!$F$10*COUNTIF(FelWeb[[#This Row],[WV]:[LC]],"S"))</f>
        <v>1.4318912319027588</v>
      </c>
      <c r="T64" s="29">
        <f>W$4*FelWeb[[#This Row],[Antal underkända sidor]]*FelWeb[[#This Row],[W]]/W$5</f>
        <v>0</v>
      </c>
    </row>
    <row r="65" spans="1:20" x14ac:dyDescent="0.35">
      <c r="A65" s="12" t="s">
        <v>96</v>
      </c>
      <c r="B65" s="4" t="s">
        <v>17</v>
      </c>
      <c r="C65" s="4"/>
      <c r="D65" s="6" t="s">
        <v>97</v>
      </c>
      <c r="E65" s="6" t="s">
        <v>98</v>
      </c>
      <c r="F65" s="7" t="s">
        <v>99</v>
      </c>
      <c r="G65" s="39">
        <f>IF(FelWeb[[#This Row],[Nivå i WCAG]]="AA", Försättsblad!$F$8, IF(FelWeb[[#This Row],[Nivå i WCAG]]="A", Försättsblad!$F$7, Försättsblad!$F$6))</f>
        <v>1</v>
      </c>
      <c r="H65" s="30">
        <f>Försättsblad!$F$9</f>
        <v>0.9</v>
      </c>
      <c r="I65" s="36"/>
      <c r="J65" s="36"/>
      <c r="K65" s="37"/>
      <c r="L65" s="36"/>
      <c r="M65" s="36"/>
      <c r="N65" s="36"/>
      <c r="O65" s="36" t="s">
        <v>431</v>
      </c>
      <c r="P65" s="36" t="s">
        <v>431</v>
      </c>
      <c r="Q65" s="36"/>
      <c r="R65" s="36" t="s">
        <v>431</v>
      </c>
      <c r="S65" s="29">
        <f>FelWeb[[#This Row],[L]]*FelWeb[[#This Row],[J]]*SQRT(COUNTIF(FelWeb[[#This Row],[WV]:[LC]],"P")+Försättsblad!$F$10*COUNTIF(FelWeb[[#This Row],[WV]:[LC]],"S"))</f>
        <v>1.5588457268119895</v>
      </c>
      <c r="T65" s="29">
        <f>W$4*FelWeb[[#This Row],[Antal underkända sidor]]*FelWeb[[#This Row],[W]]/W$5</f>
        <v>0</v>
      </c>
    </row>
    <row r="66" spans="1:20" x14ac:dyDescent="0.35">
      <c r="A66" s="2" t="s">
        <v>100</v>
      </c>
      <c r="B66" s="4" t="s">
        <v>17</v>
      </c>
      <c r="C66" s="4"/>
      <c r="D66" s="6" t="s">
        <v>101</v>
      </c>
      <c r="E66" s="6" t="s">
        <v>102</v>
      </c>
      <c r="F66" s="7" t="s">
        <v>103</v>
      </c>
      <c r="G66" s="39">
        <f>IF(FelWeb[[#This Row],[Nivå i WCAG]]="AA", Försättsblad!$F$8, IF(FelWeb[[#This Row],[Nivå i WCAG]]="A", Försättsblad!$F$7, Försättsblad!$F$6))</f>
        <v>1</v>
      </c>
      <c r="H66" s="30">
        <f>Försättsblad!$F$9</f>
        <v>0.9</v>
      </c>
      <c r="I66" s="36"/>
      <c r="J66" s="36" t="s">
        <v>431</v>
      </c>
      <c r="K66" s="37"/>
      <c r="L66" s="36"/>
      <c r="M66" s="36"/>
      <c r="N66" s="36"/>
      <c r="O66" s="36" t="s">
        <v>431</v>
      </c>
      <c r="P66" s="36" t="s">
        <v>431</v>
      </c>
      <c r="Q66" s="36"/>
      <c r="R66" s="36" t="s">
        <v>431</v>
      </c>
      <c r="S66" s="29">
        <f>FelWeb[[#This Row],[L]]*FelWeb[[#This Row],[J]]*SQRT(COUNTIF(FelWeb[[#This Row],[WV]:[LC]],"P")+Försättsblad!$F$10*COUNTIF(FelWeb[[#This Row],[WV]:[LC]],"S"))</f>
        <v>1.8</v>
      </c>
      <c r="T66" s="29">
        <f>W$4*FelWeb[[#This Row],[Antal underkända sidor]]*FelWeb[[#This Row],[W]]/W$5</f>
        <v>0</v>
      </c>
    </row>
    <row r="67" spans="1:20" x14ac:dyDescent="0.35">
      <c r="A67" s="2" t="s">
        <v>164</v>
      </c>
      <c r="B67" s="4" t="s">
        <v>17</v>
      </c>
      <c r="C67" s="4"/>
      <c r="D67" s="6" t="s">
        <v>165</v>
      </c>
      <c r="E67" s="6" t="s">
        <v>166</v>
      </c>
      <c r="F67" s="7" t="s">
        <v>167</v>
      </c>
      <c r="G67" s="39">
        <f>IF(FelWeb[[#This Row],[Nivå i WCAG]]="AA", Försättsblad!$F$8, IF(FelWeb[[#This Row],[Nivå i WCAG]]="A", Försättsblad!$F$7, Försättsblad!$F$6))</f>
        <v>1</v>
      </c>
      <c r="H67" s="30">
        <f>Försättsblad!$F$9</f>
        <v>0.9</v>
      </c>
      <c r="I67" s="36"/>
      <c r="J67" s="36"/>
      <c r="K67" s="37"/>
      <c r="L67" s="36"/>
      <c r="M67" s="36"/>
      <c r="N67" s="36"/>
      <c r="O67" s="36" t="s">
        <v>431</v>
      </c>
      <c r="P67" s="36" t="s">
        <v>431</v>
      </c>
      <c r="Q67" s="36"/>
      <c r="R67" s="36" t="s">
        <v>416</v>
      </c>
      <c r="S67" s="29">
        <f>FelWeb[[#This Row],[L]]*FelWeb[[#This Row],[J]]*SQRT(COUNTIF(FelWeb[[#This Row],[WV]:[LC]],"P")+Försättsblad!$F$10*COUNTIF(FelWeb[[#This Row],[WV]:[LC]],"S"))</f>
        <v>1.4230249470757708</v>
      </c>
      <c r="T67" s="29">
        <f>W$4*FelWeb[[#This Row],[Antal underkända sidor]]*FelWeb[[#This Row],[W]]/W$5</f>
        <v>0</v>
      </c>
    </row>
    <row r="68" spans="1:20" ht="29" x14ac:dyDescent="0.35">
      <c r="A68" s="2" t="s">
        <v>104</v>
      </c>
      <c r="B68" s="4" t="s">
        <v>17</v>
      </c>
      <c r="C68" s="4"/>
      <c r="D68" s="6" t="s">
        <v>105</v>
      </c>
      <c r="E68" s="6" t="s">
        <v>106</v>
      </c>
      <c r="F68" s="7" t="s">
        <v>107</v>
      </c>
      <c r="G68" s="39">
        <f>IF(FelWeb[[#This Row],[Nivå i WCAG]]="AA", Försättsblad!$F$8, IF(FelWeb[[#This Row],[Nivå i WCAG]]="A", Försättsblad!$F$7, Försättsblad!$F$6))</f>
        <v>1</v>
      </c>
      <c r="H68" s="30">
        <f>Försättsblad!$F$9</f>
        <v>0.9</v>
      </c>
      <c r="I68" s="36" t="s">
        <v>416</v>
      </c>
      <c r="J68" s="36" t="s">
        <v>416</v>
      </c>
      <c r="K68" s="37"/>
      <c r="L68" s="36"/>
      <c r="M68" s="36"/>
      <c r="N68" s="36"/>
      <c r="O68" s="36" t="s">
        <v>431</v>
      </c>
      <c r="P68" s="36" t="s">
        <v>431</v>
      </c>
      <c r="Q68" s="36"/>
      <c r="R68" s="36" t="s">
        <v>416</v>
      </c>
      <c r="S68" s="29">
        <f>FelWeb[[#This Row],[L]]*FelWeb[[#This Row],[J]]*SQRT(COUNTIF(FelWeb[[#This Row],[WV]:[LC]],"P")+Försättsblad!$F$10*COUNTIF(FelWeb[[#This Row],[WV]:[LC]],"S"))</f>
        <v>1.6837458240482737</v>
      </c>
      <c r="T68" s="29">
        <f>W$4*FelWeb[[#This Row],[Antal underkända sidor]]*FelWeb[[#This Row],[W]]/W$5</f>
        <v>0</v>
      </c>
    </row>
    <row r="69" spans="1:20" x14ac:dyDescent="0.35">
      <c r="A69" s="2" t="s">
        <v>40</v>
      </c>
      <c r="B69" s="4" t="s">
        <v>17</v>
      </c>
      <c r="C69" s="4"/>
      <c r="D69" s="6" t="s">
        <v>41</v>
      </c>
      <c r="E69" s="6" t="s">
        <v>42</v>
      </c>
      <c r="F69" s="7" t="s">
        <v>43</v>
      </c>
      <c r="G69" s="39">
        <f>IF(FelWeb[[#This Row],[Nivå i WCAG]]="AA", Försättsblad!$F$8, IF(FelWeb[[#This Row],[Nivå i WCAG]]="A", Försättsblad!$F$7, Försättsblad!$F$6))</f>
        <v>1</v>
      </c>
      <c r="H69" s="30">
        <f>Försättsblad!$F$9</f>
        <v>0.9</v>
      </c>
      <c r="I69" s="36" t="s">
        <v>431</v>
      </c>
      <c r="J69" s="36" t="s">
        <v>416</v>
      </c>
      <c r="K69" s="37"/>
      <c r="L69" s="36" t="s">
        <v>416</v>
      </c>
      <c r="M69" s="36" t="s">
        <v>416</v>
      </c>
      <c r="N69" s="36"/>
      <c r="O69" s="36"/>
      <c r="P69" s="36"/>
      <c r="Q69" s="36"/>
      <c r="R69" s="36" t="s">
        <v>416</v>
      </c>
      <c r="S69" s="29">
        <f>FelWeb[[#This Row],[L]]*FelWeb[[#This Row],[J]]*SQRT(COUNTIF(FelWeb[[#This Row],[WV]:[LC]],"P")+Försättsblad!$F$10*COUNTIF(FelWeb[[#This Row],[WV]:[LC]],"S"))</f>
        <v>1.5588457268119895</v>
      </c>
      <c r="T69" s="29">
        <f>W$4*FelWeb[[#This Row],[Antal underkända sidor]]*FelWeb[[#This Row],[W]]/W$5</f>
        <v>0</v>
      </c>
    </row>
    <row r="70" spans="1:20" x14ac:dyDescent="0.35">
      <c r="A70" s="2" t="s">
        <v>217</v>
      </c>
      <c r="B70" s="4" t="s">
        <v>15</v>
      </c>
      <c r="C70" s="4"/>
      <c r="D70" s="6" t="s">
        <v>218</v>
      </c>
      <c r="E70" s="6" t="s">
        <v>219</v>
      </c>
      <c r="F70" s="7" t="s">
        <v>220</v>
      </c>
      <c r="G70" s="39">
        <f>IF(FelWeb[[#This Row],[Nivå i WCAG]]="AA", Försättsblad!$F$8, IF(FelWeb[[#This Row],[Nivå i WCAG]]="A", Försättsblad!$F$7, Försättsblad!$F$6))</f>
        <v>0.75</v>
      </c>
      <c r="H70" s="30">
        <f>Försättsblad!$F$9</f>
        <v>0.9</v>
      </c>
      <c r="I70" s="36" t="s">
        <v>431</v>
      </c>
      <c r="J70" s="36" t="s">
        <v>416</v>
      </c>
      <c r="K70" s="37"/>
      <c r="L70" s="36" t="s">
        <v>416</v>
      </c>
      <c r="M70" s="36" t="s">
        <v>416</v>
      </c>
      <c r="N70" s="36"/>
      <c r="O70" s="36"/>
      <c r="P70" s="36"/>
      <c r="Q70" s="36"/>
      <c r="R70" s="36" t="s">
        <v>416</v>
      </c>
      <c r="S70" s="29">
        <f>FelWeb[[#This Row],[L]]*FelWeb[[#This Row],[J]]*SQRT(COUNTIF(FelWeb[[#This Row],[WV]:[LC]],"P")+Försättsblad!$F$10*COUNTIF(FelWeb[[#This Row],[WV]:[LC]],"S"))</f>
        <v>1.1691342951089922</v>
      </c>
      <c r="T70" s="29">
        <f>W$4*FelWeb[[#This Row],[Antal underkända sidor]]*FelWeb[[#This Row],[W]]/W$5</f>
        <v>0</v>
      </c>
    </row>
    <row r="71" spans="1:20" x14ac:dyDescent="0.35">
      <c r="A71" s="2" t="s">
        <v>80</v>
      </c>
      <c r="B71" s="4" t="s">
        <v>17</v>
      </c>
      <c r="C71" s="4"/>
      <c r="D71" s="6" t="s">
        <v>81</v>
      </c>
      <c r="E71" s="6" t="s">
        <v>82</v>
      </c>
      <c r="F71" s="7" t="s">
        <v>83</v>
      </c>
      <c r="G71" s="39">
        <f>IF(FelWeb[[#This Row],[Nivå i WCAG]]="AA", Försättsblad!$F$8, IF(FelWeb[[#This Row],[Nivå i WCAG]]="A", Försättsblad!$F$7, Försättsblad!$F$6))</f>
        <v>1</v>
      </c>
      <c r="H71" s="30">
        <f>Försättsblad!$F$9</f>
        <v>0.9</v>
      </c>
      <c r="I71" s="36" t="s">
        <v>431</v>
      </c>
      <c r="J71" s="36" t="s">
        <v>431</v>
      </c>
      <c r="K71" s="37"/>
      <c r="L71" s="36"/>
      <c r="M71" s="36"/>
      <c r="N71" s="36"/>
      <c r="O71" s="36" t="s">
        <v>431</v>
      </c>
      <c r="P71" s="36"/>
      <c r="Q71" s="36"/>
      <c r="R71" s="36" t="s">
        <v>431</v>
      </c>
      <c r="S71" s="29">
        <f>FelWeb[[#This Row],[L]]*FelWeb[[#This Row],[J]]*SQRT(COUNTIF(FelWeb[[#This Row],[WV]:[LC]],"P")+Försättsblad!$F$10*COUNTIF(FelWeb[[#This Row],[WV]:[LC]],"S"))</f>
        <v>1.8</v>
      </c>
      <c r="T71" s="29">
        <f>W$4*FelWeb[[#This Row],[Antal underkända sidor]]*FelWeb[[#This Row],[W]]/W$5</f>
        <v>0</v>
      </c>
    </row>
    <row r="72" spans="1:20" x14ac:dyDescent="0.35">
      <c r="A72" s="2" t="s">
        <v>168</v>
      </c>
      <c r="B72" s="4" t="s">
        <v>17</v>
      </c>
      <c r="C72" s="4"/>
      <c r="D72" s="6" t="s">
        <v>169</v>
      </c>
      <c r="E72" s="6" t="s">
        <v>170</v>
      </c>
      <c r="F72" s="7" t="s">
        <v>171</v>
      </c>
      <c r="G72" s="39">
        <f>IF(FelWeb[[#This Row],[Nivå i WCAG]]="AA", Försättsblad!$F$8, IF(FelWeb[[#This Row],[Nivå i WCAG]]="A", Försättsblad!$F$7, Försättsblad!$F$6))</f>
        <v>1</v>
      </c>
      <c r="H72" s="30">
        <f>Försättsblad!$F$9</f>
        <v>0.9</v>
      </c>
      <c r="I72" s="36" t="s">
        <v>431</v>
      </c>
      <c r="J72" s="36" t="s">
        <v>431</v>
      </c>
      <c r="K72" s="37"/>
      <c r="L72" s="36"/>
      <c r="M72" s="36"/>
      <c r="N72" s="36"/>
      <c r="O72" s="36" t="s">
        <v>431</v>
      </c>
      <c r="P72" s="36"/>
      <c r="Q72" s="36"/>
      <c r="R72" s="36" t="s">
        <v>431</v>
      </c>
      <c r="S72" s="29">
        <f>FelWeb[[#This Row],[L]]*FelWeb[[#This Row],[J]]*SQRT(COUNTIF(FelWeb[[#This Row],[WV]:[LC]],"P")+Försättsblad!$F$10*COUNTIF(FelWeb[[#This Row],[WV]:[LC]],"S"))</f>
        <v>1.8</v>
      </c>
      <c r="T72" s="29">
        <f>W$4*FelWeb[[#This Row],[Antal underkända sidor]]*FelWeb[[#This Row],[W]]/W$5</f>
        <v>0</v>
      </c>
    </row>
    <row r="73" spans="1:20" x14ac:dyDescent="0.35">
      <c r="A73" s="2" t="s">
        <v>32</v>
      </c>
      <c r="B73" s="4" t="s">
        <v>15</v>
      </c>
      <c r="C73" s="4"/>
      <c r="D73" s="6" t="s">
        <v>33</v>
      </c>
      <c r="E73" s="6" t="s">
        <v>34</v>
      </c>
      <c r="F73" s="7" t="s">
        <v>35</v>
      </c>
      <c r="G73" s="39">
        <f>IF(FelWeb[[#This Row],[Nivå i WCAG]]="AA", Försättsblad!$F$8, IF(FelWeb[[#This Row],[Nivå i WCAG]]="A", Försättsblad!$F$7, Försättsblad!$F$6))</f>
        <v>0.75</v>
      </c>
      <c r="H73" s="30">
        <f>Försättsblad!$F$9</f>
        <v>0.9</v>
      </c>
      <c r="I73" s="36" t="s">
        <v>431</v>
      </c>
      <c r="J73" s="36" t="s">
        <v>431</v>
      </c>
      <c r="K73" s="37"/>
      <c r="L73" s="36"/>
      <c r="M73" s="36"/>
      <c r="N73" s="36"/>
      <c r="O73" s="36"/>
      <c r="P73" s="36"/>
      <c r="Q73" s="36"/>
      <c r="R73" s="36" t="s">
        <v>431</v>
      </c>
      <c r="S73" s="29">
        <f>FelWeb[[#This Row],[L]]*FelWeb[[#This Row],[J]]*SQRT(COUNTIF(FelWeb[[#This Row],[WV]:[LC]],"P")+Försättsblad!$F$10*COUNTIF(FelWeb[[#This Row],[WV]:[LC]],"S"))</f>
        <v>1.1691342951089922</v>
      </c>
      <c r="T73" s="29">
        <f>W$4*FelWeb[[#This Row],[Antal underkända sidor]]*FelWeb[[#This Row],[W]]/W$5</f>
        <v>0</v>
      </c>
    </row>
    <row r="74" spans="1:20" x14ac:dyDescent="0.35">
      <c r="A74" s="2" t="s">
        <v>148</v>
      </c>
      <c r="B74" s="4" t="s">
        <v>15</v>
      </c>
      <c r="C74" s="4"/>
      <c r="D74" s="6" t="s">
        <v>149</v>
      </c>
      <c r="E74" s="6" t="s">
        <v>150</v>
      </c>
      <c r="F74" s="7" t="s">
        <v>151</v>
      </c>
      <c r="G74" s="39">
        <f>IF(FelWeb[[#This Row],[Nivå i WCAG]]="AA", Försättsblad!$F$8, IF(FelWeb[[#This Row],[Nivå i WCAG]]="A", Försättsblad!$F$7, Försättsblad!$F$6))</f>
        <v>0.75</v>
      </c>
      <c r="H74" s="30">
        <f>Försättsblad!$F$9</f>
        <v>0.9</v>
      </c>
      <c r="I74" s="36" t="s">
        <v>416</v>
      </c>
      <c r="J74" s="36" t="s">
        <v>431</v>
      </c>
      <c r="K74" s="37"/>
      <c r="L74" s="36"/>
      <c r="M74" s="36"/>
      <c r="N74" s="36"/>
      <c r="O74" s="36"/>
      <c r="P74" s="36"/>
      <c r="Q74" s="36"/>
      <c r="R74" s="36" t="s">
        <v>431</v>
      </c>
      <c r="S74" s="29">
        <f>FelWeb[[#This Row],[L]]*FelWeb[[#This Row],[J]]*SQRT(COUNTIF(FelWeb[[#This Row],[WV]:[LC]],"P")+Försättsblad!$F$10*COUNTIF(FelWeb[[#This Row],[WV]:[LC]],"S"))</f>
        <v>1.0672687103068281</v>
      </c>
      <c r="T74" s="29">
        <f>W$4*FelWeb[[#This Row],[Antal underkända sidor]]*FelWeb[[#This Row],[W]]/W$5</f>
        <v>0</v>
      </c>
    </row>
    <row r="75" spans="1:20" x14ac:dyDescent="0.35">
      <c r="A75" s="2" t="s">
        <v>172</v>
      </c>
      <c r="B75" s="4" t="s">
        <v>17</v>
      </c>
      <c r="C75" s="4"/>
      <c r="D75" s="6" t="s">
        <v>173</v>
      </c>
      <c r="E75" s="6" t="s">
        <v>174</v>
      </c>
      <c r="F75" s="7" t="s">
        <v>175</v>
      </c>
      <c r="G75" s="39">
        <f>IF(FelWeb[[#This Row],[Nivå i WCAG]]="AA", Försättsblad!$F$8, IF(FelWeb[[#This Row],[Nivå i WCAG]]="A", Försättsblad!$F$7, Försättsblad!$F$6))</f>
        <v>1</v>
      </c>
      <c r="H75" s="30">
        <f>Försättsblad!$F$9</f>
        <v>0.9</v>
      </c>
      <c r="I75" s="36" t="s">
        <v>431</v>
      </c>
      <c r="J75" s="36" t="s">
        <v>431</v>
      </c>
      <c r="K75" s="37" t="s">
        <v>431</v>
      </c>
      <c r="L75" s="36"/>
      <c r="M75" s="36"/>
      <c r="N75" s="36"/>
      <c r="O75" s="36"/>
      <c r="P75" s="36"/>
      <c r="Q75" s="36"/>
      <c r="R75" s="36" t="s">
        <v>431</v>
      </c>
      <c r="S75" s="29">
        <f>FelWeb[[#This Row],[L]]*FelWeb[[#This Row],[J]]*SQRT(COUNTIF(FelWeb[[#This Row],[WV]:[LC]],"P")+Försättsblad!$F$10*COUNTIF(FelWeb[[#This Row],[WV]:[LC]],"S"))</f>
        <v>1.8</v>
      </c>
      <c r="T75" s="29">
        <f>W$4*FelWeb[[#This Row],[Antal underkända sidor]]*FelWeb[[#This Row],[W]]/W$5</f>
        <v>0</v>
      </c>
    </row>
    <row r="76" spans="1:20" ht="72.5" x14ac:dyDescent="0.35">
      <c r="A76" s="2" t="s">
        <v>152</v>
      </c>
      <c r="B76" s="4" t="s">
        <v>17</v>
      </c>
      <c r="C76" s="4"/>
      <c r="D76" s="6" t="s">
        <v>153</v>
      </c>
      <c r="E76" s="6" t="s">
        <v>154</v>
      </c>
      <c r="F76" s="7" t="s">
        <v>155</v>
      </c>
      <c r="G76" s="39">
        <f>IF(FelWeb[[#This Row],[Nivå i WCAG]]="AA", Försättsblad!$F$8, IF(FelWeb[[#This Row],[Nivå i WCAG]]="A", Försättsblad!$F$7, Försättsblad!$F$6))</f>
        <v>1</v>
      </c>
      <c r="H76" s="30">
        <f>Försättsblad!$F$9</f>
        <v>0.9</v>
      </c>
      <c r="I76" s="36" t="s">
        <v>431</v>
      </c>
      <c r="J76" s="36" t="s">
        <v>431</v>
      </c>
      <c r="K76" s="37"/>
      <c r="L76" s="36"/>
      <c r="M76" s="36"/>
      <c r="N76" s="36" t="s">
        <v>416</v>
      </c>
      <c r="O76" s="36" t="s">
        <v>416</v>
      </c>
      <c r="P76" s="36"/>
      <c r="Q76" s="36"/>
      <c r="R76" s="36" t="s">
        <v>431</v>
      </c>
      <c r="S76" s="29">
        <f>FelWeb[[#This Row],[L]]*FelWeb[[#This Row],[J]]*SQRT(COUNTIF(FelWeb[[#This Row],[WV]:[LC]],"P")+Försättsblad!$F$10*COUNTIF(FelWeb[[#This Row],[WV]:[LC]],"S"))</f>
        <v>1.8</v>
      </c>
      <c r="T76" s="29">
        <f>W$4*FelWeb[[#This Row],[Antal underkända sidor]]*FelWeb[[#This Row],[W]]/W$5</f>
        <v>0</v>
      </c>
    </row>
    <row r="77" spans="1:20" x14ac:dyDescent="0.35">
      <c r="A77" s="2" t="s">
        <v>176</v>
      </c>
      <c r="B77" s="4" t="s">
        <v>15</v>
      </c>
      <c r="C77" s="4"/>
      <c r="D77" s="6" t="s">
        <v>177</v>
      </c>
      <c r="E77" s="6" t="s">
        <v>178</v>
      </c>
      <c r="F77" s="7" t="s">
        <v>179</v>
      </c>
      <c r="G77" s="39">
        <f>IF(FelWeb[[#This Row],[Nivå i WCAG]]="AA", Försättsblad!$F$8, IF(FelWeb[[#This Row],[Nivå i WCAG]]="A", Försättsblad!$F$7, Försättsblad!$F$6))</f>
        <v>0.75</v>
      </c>
      <c r="H77" s="30">
        <f>Försättsblad!$F$9</f>
        <v>0.9</v>
      </c>
      <c r="I77" s="36" t="s">
        <v>431</v>
      </c>
      <c r="J77" s="36" t="s">
        <v>431</v>
      </c>
      <c r="K77" s="37"/>
      <c r="L77" s="36"/>
      <c r="M77" s="36"/>
      <c r="N77" s="36" t="s">
        <v>416</v>
      </c>
      <c r="O77" s="36" t="s">
        <v>416</v>
      </c>
      <c r="P77" s="36"/>
      <c r="Q77" s="36"/>
      <c r="R77" s="36" t="s">
        <v>431</v>
      </c>
      <c r="S77" s="29">
        <f>FelWeb[[#This Row],[L]]*FelWeb[[#This Row],[J]]*SQRT(COUNTIF(FelWeb[[#This Row],[WV]:[LC]],"P")+Försättsblad!$F$10*COUNTIF(FelWeb[[#This Row],[WV]:[LC]],"S"))</f>
        <v>1.35</v>
      </c>
      <c r="T77" s="29">
        <f>W$4*FelWeb[[#This Row],[Antal underkända sidor]]*FelWeb[[#This Row],[W]]/W$5</f>
        <v>0</v>
      </c>
    </row>
    <row r="78" spans="1:20" ht="58" x14ac:dyDescent="0.35">
      <c r="A78" s="2" t="s">
        <v>180</v>
      </c>
      <c r="B78" s="4" t="s">
        <v>15</v>
      </c>
      <c r="C78" s="4"/>
      <c r="D78" s="6" t="s">
        <v>181</v>
      </c>
      <c r="E78" s="6" t="s">
        <v>182</v>
      </c>
      <c r="F78" s="7" t="s">
        <v>183</v>
      </c>
      <c r="G78" s="39">
        <f>IF(FelWeb[[#This Row],[Nivå i WCAG]]="AA", Försättsblad!$F$8, IF(FelWeb[[#This Row],[Nivå i WCAG]]="A", Försättsblad!$F$7, Försättsblad!$F$6))</f>
        <v>0.75</v>
      </c>
      <c r="H78" s="30">
        <f>Försättsblad!$F$9</f>
        <v>0.9</v>
      </c>
      <c r="I78" s="36" t="s">
        <v>431</v>
      </c>
      <c r="J78" s="36" t="s">
        <v>431</v>
      </c>
      <c r="K78" s="37"/>
      <c r="L78" s="36"/>
      <c r="M78" s="36"/>
      <c r="N78" s="36"/>
      <c r="O78" s="36" t="s">
        <v>416</v>
      </c>
      <c r="P78" s="36"/>
      <c r="Q78" s="36"/>
      <c r="R78" s="36" t="s">
        <v>431</v>
      </c>
      <c r="S78" s="29">
        <f>FelWeb[[#This Row],[L]]*FelWeb[[#This Row],[J]]*SQRT(COUNTIF(FelWeb[[#This Row],[WV]:[LC]],"P")+Försättsblad!$F$10*COUNTIF(FelWeb[[#This Row],[WV]:[LC]],"S"))</f>
        <v>1.2628093680362054</v>
      </c>
      <c r="T78" s="29">
        <f>W$4*FelWeb[[#This Row],[Antal underkända sidor]]*FelWeb[[#This Row],[W]]/W$5</f>
        <v>0</v>
      </c>
    </row>
    <row r="79" spans="1:20" x14ac:dyDescent="0.35">
      <c r="A79" s="2" t="s">
        <v>213</v>
      </c>
      <c r="B79" s="4" t="s">
        <v>17</v>
      </c>
      <c r="C79" s="4"/>
      <c r="D79" s="6" t="s">
        <v>214</v>
      </c>
      <c r="E79" s="6" t="s">
        <v>215</v>
      </c>
      <c r="F79" s="7" t="s">
        <v>216</v>
      </c>
      <c r="G79" s="39">
        <f>IF(FelWeb[[#This Row],[Nivå i WCAG]]="AA", Försättsblad!$F$8, IF(FelWeb[[#This Row],[Nivå i WCAG]]="A", Försättsblad!$F$7, Försättsblad!$F$6))</f>
        <v>1</v>
      </c>
      <c r="H79" s="30">
        <f>Försättsblad!$F$9</f>
        <v>0.9</v>
      </c>
      <c r="I79" s="36" t="s">
        <v>431</v>
      </c>
      <c r="J79" s="36" t="s">
        <v>416</v>
      </c>
      <c r="K79" s="37"/>
      <c r="L79" s="36"/>
      <c r="M79" s="36"/>
      <c r="N79" s="36"/>
      <c r="O79" s="36"/>
      <c r="P79" s="36"/>
      <c r="Q79" s="36"/>
      <c r="R79" s="36"/>
      <c r="S79" s="29">
        <f>FelWeb[[#This Row],[L]]*FelWeb[[#This Row],[J]]*SQRT(COUNTIF(FelWeb[[#This Row],[WV]:[LC]],"P")+Försättsblad!$F$10*COUNTIF(FelWeb[[#This Row],[WV]:[LC]],"S"))</f>
        <v>1.1022703842524302</v>
      </c>
      <c r="T79" s="29">
        <f>W$4*FelWeb[[#This Row],[Antal underkända sidor]]*FelWeb[[#This Row],[W]]/W$5</f>
        <v>0</v>
      </c>
    </row>
    <row r="80" spans="1:20" x14ac:dyDescent="0.35">
      <c r="A80" s="2" t="s">
        <v>160</v>
      </c>
      <c r="B80" s="4" t="s">
        <v>17</v>
      </c>
      <c r="C80" s="4"/>
      <c r="D80" s="6" t="s">
        <v>161</v>
      </c>
      <c r="E80" s="6" t="s">
        <v>162</v>
      </c>
      <c r="F80" s="7" t="s">
        <v>163</v>
      </c>
      <c r="G80" s="39">
        <f>IF(FelWeb[[#This Row],[Nivå i WCAG]]="AA", Försättsblad!$F$8, IF(FelWeb[[#This Row],[Nivå i WCAG]]="A", Försättsblad!$F$7, Försättsblad!$F$6))</f>
        <v>1</v>
      </c>
      <c r="H80" s="30">
        <f>Försättsblad!$F$9</f>
        <v>0.9</v>
      </c>
      <c r="I80" s="36" t="s">
        <v>431</v>
      </c>
      <c r="J80" s="36" t="s">
        <v>431</v>
      </c>
      <c r="K80" s="37"/>
      <c r="L80" s="36"/>
      <c r="M80" s="36"/>
      <c r="N80" s="36"/>
      <c r="O80" s="36" t="s">
        <v>416</v>
      </c>
      <c r="P80" s="36"/>
      <c r="Q80" s="36"/>
      <c r="R80" s="36"/>
      <c r="S80" s="29">
        <f>FelWeb[[#This Row],[L]]*FelWeb[[#This Row],[J]]*SQRT(COUNTIF(FelWeb[[#This Row],[WV]:[LC]],"P")+Försättsblad!$F$10*COUNTIF(FelWeb[[#This Row],[WV]:[LC]],"S"))</f>
        <v>1.4230249470757708</v>
      </c>
      <c r="T80" s="29">
        <f>W$4*FelWeb[[#This Row],[Antal underkända sidor]]*FelWeb[[#This Row],[W]]/W$5</f>
        <v>0</v>
      </c>
    </row>
    <row r="81" spans="1:20" x14ac:dyDescent="0.35">
      <c r="A81" s="2" t="s">
        <v>246</v>
      </c>
      <c r="B81" s="4" t="s">
        <v>15</v>
      </c>
      <c r="C81" s="4"/>
      <c r="D81" s="6" t="s">
        <v>247</v>
      </c>
      <c r="E81" s="6" t="s">
        <v>248</v>
      </c>
      <c r="F81" s="7" t="s">
        <v>249</v>
      </c>
      <c r="G81" s="39">
        <f>IF(FelWeb[[#This Row],[Nivå i WCAG]]="AA", Försättsblad!$F$8, IF(FelWeb[[#This Row],[Nivå i WCAG]]="A", Försättsblad!$F$7, Försättsblad!$F$6))</f>
        <v>0.75</v>
      </c>
      <c r="H81" s="30">
        <f>Försättsblad!$F$9</f>
        <v>0.9</v>
      </c>
      <c r="I81" s="36" t="s">
        <v>431</v>
      </c>
      <c r="J81" s="36" t="s">
        <v>431</v>
      </c>
      <c r="K81" s="37" t="s">
        <v>431</v>
      </c>
      <c r="L81" s="36" t="s">
        <v>431</v>
      </c>
      <c r="M81" s="36" t="s">
        <v>431</v>
      </c>
      <c r="N81" s="36" t="s">
        <v>416</v>
      </c>
      <c r="O81" s="36" t="s">
        <v>431</v>
      </c>
      <c r="P81" s="36" t="s">
        <v>431</v>
      </c>
      <c r="Q81" s="36" t="s">
        <v>431</v>
      </c>
      <c r="R81" s="36" t="s">
        <v>431</v>
      </c>
      <c r="S81" s="29">
        <f>FelWeb[[#This Row],[L]]*FelWeb[[#This Row],[J]]*SQRT(COUNTIF(FelWeb[[#This Row],[WV]:[LC]],"P")+Försättsblad!$F$10*COUNTIF(FelWeb[[#This Row],[WV]:[LC]],"S"))</f>
        <v>2.0804897260020296</v>
      </c>
      <c r="T81" s="29">
        <f>W$4*FelWeb[[#This Row],[Antal underkända sidor]]*FelWeb[[#This Row],[W]]/W$5</f>
        <v>0</v>
      </c>
    </row>
    <row r="82" spans="1:20" ht="87" x14ac:dyDescent="0.35">
      <c r="A82" s="12" t="s">
        <v>513</v>
      </c>
      <c r="B82" s="4"/>
      <c r="C82" s="43"/>
      <c r="D82" s="6" t="s">
        <v>514</v>
      </c>
      <c r="E82" s="6" t="s">
        <v>520</v>
      </c>
      <c r="F82" s="7"/>
      <c r="G82" s="39">
        <f>IF(FelWeb[[#This Row],[Nivå i WCAG]]="AA", Försättsblad!$F$8, IF(FelWeb[[#This Row],[Nivå i WCAG]]="A", Försättsblad!$F$7, Försättsblad!$F$6))</f>
        <v>0</v>
      </c>
      <c r="H82" s="30">
        <f>Försättsblad!$F$9</f>
        <v>0.9</v>
      </c>
      <c r="I82" s="36" t="s">
        <v>431</v>
      </c>
      <c r="J82" s="36" t="s">
        <v>431</v>
      </c>
      <c r="K82" s="36" t="s">
        <v>431</v>
      </c>
      <c r="L82" s="36" t="s">
        <v>431</v>
      </c>
      <c r="M82" s="36" t="s">
        <v>431</v>
      </c>
      <c r="N82" s="36" t="s">
        <v>416</v>
      </c>
      <c r="O82" s="36" t="s">
        <v>431</v>
      </c>
      <c r="P82" s="36" t="s">
        <v>431</v>
      </c>
      <c r="Q82" s="36" t="s">
        <v>431</v>
      </c>
      <c r="R82" s="36" t="s">
        <v>431</v>
      </c>
      <c r="S82" s="29">
        <f>FelWeb[[#This Row],[L]]*FelWeb[[#This Row],[J]]*SQRT(COUNTIF(FelWeb[[#This Row],[WV]:[LC]],"P")+Försättsblad!$F$10*COUNTIF(FelWeb[[#This Row],[WV]:[LC]],"S"))</f>
        <v>0</v>
      </c>
      <c r="T82" s="29">
        <f>W$4*FelWeb[[#This Row],[Antal underkända sidor]]*FelWeb[[#This Row],[W]]/W$5</f>
        <v>0</v>
      </c>
    </row>
    <row r="83" spans="1:20" x14ac:dyDescent="0.35">
      <c r="A83" s="12" t="s">
        <v>391</v>
      </c>
      <c r="B83" s="4"/>
      <c r="C83" s="4"/>
      <c r="D83" s="6" t="s">
        <v>392</v>
      </c>
      <c r="E83" s="6" t="s">
        <v>393</v>
      </c>
      <c r="F83" s="7" t="s">
        <v>408</v>
      </c>
      <c r="G83" s="39">
        <f>IF(FelWeb[[#This Row],[Nivå i WCAG]]="AA", Försättsblad!$F$8, IF(FelWeb[[#This Row],[Nivå i WCAG]]="A", Försättsblad!$F$7, Försättsblad!$F$6))</f>
        <v>0</v>
      </c>
      <c r="H83" s="30">
        <f>Försättsblad!$F$9</f>
        <v>0.9</v>
      </c>
      <c r="I83" s="36"/>
      <c r="J83" s="36" t="s">
        <v>431</v>
      </c>
      <c r="K83" s="37" t="s">
        <v>431</v>
      </c>
      <c r="L83" s="36"/>
      <c r="M83" s="36"/>
      <c r="N83" s="36"/>
      <c r="O83" s="36"/>
      <c r="P83" s="36"/>
      <c r="Q83" s="36"/>
      <c r="R83" s="36" t="s">
        <v>416</v>
      </c>
      <c r="S83" s="29">
        <f>FelWeb[[#This Row],[L]]*FelWeb[[#This Row],[J]]*SQRT(COUNTIF(FelWeb[[#This Row],[WV]:[LC]],"P")+Försättsblad!$F$10*COUNTIF(FelWeb[[#This Row],[WV]:[LC]],"S"))</f>
        <v>0</v>
      </c>
      <c r="T83" s="29">
        <f>W$4*FelWeb[[#This Row],[Antal underkända sidor]]*FelWeb[[#This Row],[W]]/W$5</f>
        <v>0</v>
      </c>
    </row>
    <row r="84" spans="1:20" x14ac:dyDescent="0.35">
      <c r="A84" s="12" t="s">
        <v>468</v>
      </c>
      <c r="B84" s="4"/>
      <c r="C84" s="4"/>
      <c r="D84" s="6" t="s">
        <v>469</v>
      </c>
      <c r="E84" s="6" t="s">
        <v>470</v>
      </c>
      <c r="F84" s="7" t="s">
        <v>409</v>
      </c>
      <c r="G84" s="39">
        <f>IF(FelWeb[[#This Row],[Nivå i WCAG]]="AA", Försättsblad!$F$8, IF(FelWeb[[#This Row],[Nivå i WCAG]]="A", Försättsblad!$F$7, Försättsblad!$F$6))</f>
        <v>0</v>
      </c>
      <c r="H84" s="30">
        <f>Försättsblad!$F$9</f>
        <v>0.9</v>
      </c>
      <c r="I84" s="36" t="s">
        <v>431</v>
      </c>
      <c r="J84" s="36" t="s">
        <v>431</v>
      </c>
      <c r="K84" s="37" t="s">
        <v>431</v>
      </c>
      <c r="L84" s="36" t="s">
        <v>431</v>
      </c>
      <c r="M84" s="36" t="s">
        <v>431</v>
      </c>
      <c r="N84" s="36" t="s">
        <v>416</v>
      </c>
      <c r="O84" s="36" t="s">
        <v>431</v>
      </c>
      <c r="P84" s="36" t="s">
        <v>431</v>
      </c>
      <c r="Q84" s="36" t="s">
        <v>431</v>
      </c>
      <c r="R84" s="36" t="s">
        <v>431</v>
      </c>
      <c r="S84" s="29">
        <f>FelWeb[[#This Row],[L]]*FelWeb[[#This Row],[J]]*SQRT(COUNTIF(FelWeb[[#This Row],[WV]:[LC]],"P")+Försättsblad!$F$10*COUNTIF(FelWeb[[#This Row],[WV]:[LC]],"S"))</f>
        <v>0</v>
      </c>
      <c r="T84" s="29">
        <f>W$4*FelWeb[[#This Row],[Antal underkända sidor]]*FelWeb[[#This Row],[W]]/W$5</f>
        <v>0</v>
      </c>
    </row>
    <row r="85" spans="1:20" x14ac:dyDescent="0.35">
      <c r="A85" s="12" t="s">
        <v>380</v>
      </c>
      <c r="B85" s="4"/>
      <c r="C85" s="4"/>
      <c r="D85" s="6" t="s">
        <v>384</v>
      </c>
      <c r="E85" s="6" t="s">
        <v>390</v>
      </c>
      <c r="F85" s="7" t="s">
        <v>409</v>
      </c>
      <c r="G85" s="39">
        <f>IF(FelWeb[[#This Row],[Nivå i WCAG]]="AA", Försättsblad!$F$8, IF(FelWeb[[#This Row],[Nivå i WCAG]]="A", Försättsblad!$F$7, Försättsblad!$F$6))</f>
        <v>0</v>
      </c>
      <c r="H85" s="30">
        <f>Försättsblad!$F$9</f>
        <v>0.9</v>
      </c>
      <c r="I85" s="36" t="s">
        <v>431</v>
      </c>
      <c r="J85" s="36" t="s">
        <v>431</v>
      </c>
      <c r="K85" s="37" t="s">
        <v>431</v>
      </c>
      <c r="L85" s="36" t="s">
        <v>431</v>
      </c>
      <c r="M85" s="36" t="s">
        <v>431</v>
      </c>
      <c r="N85" s="36" t="s">
        <v>416</v>
      </c>
      <c r="O85" s="36" t="s">
        <v>431</v>
      </c>
      <c r="P85" s="36" t="s">
        <v>431</v>
      </c>
      <c r="Q85" s="36" t="s">
        <v>431</v>
      </c>
      <c r="R85" s="36" t="s">
        <v>431</v>
      </c>
      <c r="S85" s="29">
        <f>FelWeb[[#This Row],[L]]*FelWeb[[#This Row],[J]]*SQRT(COUNTIF(FelWeb[[#This Row],[WV]:[LC]],"P")+Försättsblad!$F$10*COUNTIF(FelWeb[[#This Row],[WV]:[LC]],"S"))</f>
        <v>0</v>
      </c>
      <c r="T85" s="29">
        <f>W$4*FelWeb[[#This Row],[Antal underkända sidor]]*FelWeb[[#This Row],[W]]/W$5</f>
        <v>0</v>
      </c>
    </row>
    <row r="86" spans="1:20" x14ac:dyDescent="0.35">
      <c r="A86" s="12" t="s">
        <v>381</v>
      </c>
      <c r="B86" s="4"/>
      <c r="C86" s="4"/>
      <c r="D86" s="6" t="s">
        <v>385</v>
      </c>
      <c r="E86" s="6" t="s">
        <v>386</v>
      </c>
      <c r="F86" s="7" t="s">
        <v>409</v>
      </c>
      <c r="G86" s="39">
        <f>IF(FelWeb[[#This Row],[Nivå i WCAG]]="AA", Försättsblad!$F$8, IF(FelWeb[[#This Row],[Nivå i WCAG]]="A", Försättsblad!$F$7, Försättsblad!$F$6))</f>
        <v>0</v>
      </c>
      <c r="H86" s="30">
        <f>Försättsblad!$F$9</f>
        <v>0.9</v>
      </c>
      <c r="I86" s="36" t="s">
        <v>431</v>
      </c>
      <c r="J86" s="36" t="s">
        <v>431</v>
      </c>
      <c r="K86" s="37" t="s">
        <v>431</v>
      </c>
      <c r="L86" s="36" t="s">
        <v>431</v>
      </c>
      <c r="M86" s="36" t="s">
        <v>431</v>
      </c>
      <c r="N86" s="36" t="s">
        <v>416</v>
      </c>
      <c r="O86" s="36" t="s">
        <v>431</v>
      </c>
      <c r="P86" s="36" t="s">
        <v>431</v>
      </c>
      <c r="Q86" s="36" t="s">
        <v>431</v>
      </c>
      <c r="R86" s="36" t="s">
        <v>431</v>
      </c>
      <c r="S86" s="29">
        <f>FelWeb[[#This Row],[L]]*FelWeb[[#This Row],[J]]*SQRT(COUNTIF(FelWeb[[#This Row],[WV]:[LC]],"P")+Försättsblad!$F$10*COUNTIF(FelWeb[[#This Row],[WV]:[LC]],"S"))</f>
        <v>0</v>
      </c>
      <c r="T86" s="29">
        <f>W$4*FelWeb[[#This Row],[Antal underkända sidor]]*FelWeb[[#This Row],[W]]/W$5</f>
        <v>0</v>
      </c>
    </row>
    <row r="87" spans="1:20" x14ac:dyDescent="0.35">
      <c r="A87" s="12" t="s">
        <v>382</v>
      </c>
      <c r="B87" s="4"/>
      <c r="C87" s="4"/>
      <c r="D87" s="6" t="s">
        <v>95</v>
      </c>
      <c r="E87" s="6" t="s">
        <v>387</v>
      </c>
      <c r="F87" s="7" t="s">
        <v>409</v>
      </c>
      <c r="G87" s="39">
        <f>IF(FelWeb[[#This Row],[Nivå i WCAG]]="AA", Försättsblad!$F$8, IF(FelWeb[[#This Row],[Nivå i WCAG]]="A", Försättsblad!$F$7, Försättsblad!$F$6))</f>
        <v>0</v>
      </c>
      <c r="H87" s="30">
        <f>Försättsblad!$F$9</f>
        <v>0.9</v>
      </c>
      <c r="I87" s="36" t="s">
        <v>431</v>
      </c>
      <c r="J87" s="36" t="s">
        <v>431</v>
      </c>
      <c r="K87" s="37" t="s">
        <v>431</v>
      </c>
      <c r="L87" s="36" t="s">
        <v>431</v>
      </c>
      <c r="M87" s="36" t="s">
        <v>431</v>
      </c>
      <c r="N87" s="36" t="s">
        <v>416</v>
      </c>
      <c r="O87" s="36" t="s">
        <v>431</v>
      </c>
      <c r="P87" s="36" t="s">
        <v>431</v>
      </c>
      <c r="Q87" s="36" t="s">
        <v>431</v>
      </c>
      <c r="R87" s="36" t="s">
        <v>431</v>
      </c>
      <c r="S87" s="29">
        <f>FelWeb[[#This Row],[L]]*FelWeb[[#This Row],[J]]*SQRT(COUNTIF(FelWeb[[#This Row],[WV]:[LC]],"P")+Försättsblad!$F$10*COUNTIF(FelWeb[[#This Row],[WV]:[LC]],"S"))</f>
        <v>0</v>
      </c>
      <c r="T87" s="29">
        <f>W$4*FelWeb[[#This Row],[Antal underkända sidor]]*FelWeb[[#This Row],[W]]/W$5</f>
        <v>0</v>
      </c>
    </row>
    <row r="88" spans="1:20" x14ac:dyDescent="0.35">
      <c r="A88" s="12" t="s">
        <v>383</v>
      </c>
      <c r="B88" s="4"/>
      <c r="C88" s="4"/>
      <c r="D88" s="6" t="s">
        <v>388</v>
      </c>
      <c r="E88" s="6" t="s">
        <v>389</v>
      </c>
      <c r="F88" s="7" t="s">
        <v>409</v>
      </c>
      <c r="G88" s="39">
        <f>IF(FelWeb[[#This Row],[Nivå i WCAG]]="AA", Försättsblad!$F$8, IF(FelWeb[[#This Row],[Nivå i WCAG]]="A", Försättsblad!$F$7, Försättsblad!$F$6))</f>
        <v>0</v>
      </c>
      <c r="H88" s="30">
        <f>Försättsblad!$F$9</f>
        <v>0.9</v>
      </c>
      <c r="I88" s="36" t="s">
        <v>431</v>
      </c>
      <c r="J88" s="36" t="s">
        <v>431</v>
      </c>
      <c r="K88" s="37" t="s">
        <v>431</v>
      </c>
      <c r="L88" s="36" t="s">
        <v>431</v>
      </c>
      <c r="M88" s="36" t="s">
        <v>431</v>
      </c>
      <c r="N88" s="36" t="s">
        <v>416</v>
      </c>
      <c r="O88" s="36" t="s">
        <v>431</v>
      </c>
      <c r="P88" s="36" t="s">
        <v>431</v>
      </c>
      <c r="Q88" s="36" t="s">
        <v>431</v>
      </c>
      <c r="R88" s="36" t="s">
        <v>431</v>
      </c>
      <c r="S88" s="29">
        <f>FelWeb[[#This Row],[L]]*FelWeb[[#This Row],[J]]*SQRT(COUNTIF(FelWeb[[#This Row],[WV]:[LC]],"P")+Försättsblad!$F$10*COUNTIF(FelWeb[[#This Row],[WV]:[LC]],"S"))</f>
        <v>0</v>
      </c>
      <c r="T88" s="29">
        <f>W$4*FelWeb[[#This Row],[Antal underkända sidor]]*FelWeb[[#This Row],[W]]/W$5</f>
        <v>0</v>
      </c>
    </row>
    <row r="89" spans="1:20" ht="29" x14ac:dyDescent="0.35">
      <c r="A89" s="2" t="s">
        <v>234</v>
      </c>
      <c r="B89" s="4"/>
      <c r="C89" s="4"/>
      <c r="D89" s="6" t="s">
        <v>394</v>
      </c>
      <c r="E89" s="6" t="s">
        <v>235</v>
      </c>
      <c r="F89" s="7" t="s">
        <v>410</v>
      </c>
      <c r="G89" s="39">
        <f>IF(FelWeb[[#This Row],[Nivå i WCAG]]="AA", Försättsblad!$F$8, IF(FelWeb[[#This Row],[Nivå i WCAG]]="A", Försättsblad!$F$7, Försättsblad!$F$6))</f>
        <v>0</v>
      </c>
      <c r="H89" s="30">
        <f>Försättsblad!$F$9</f>
        <v>0.9</v>
      </c>
      <c r="I89" s="36" t="s">
        <v>431</v>
      </c>
      <c r="J89" s="36" t="s">
        <v>431</v>
      </c>
      <c r="K89" s="37" t="s">
        <v>431</v>
      </c>
      <c r="L89" s="36" t="s">
        <v>431</v>
      </c>
      <c r="M89" s="36" t="s">
        <v>431</v>
      </c>
      <c r="N89" s="36"/>
      <c r="O89" s="36" t="s">
        <v>431</v>
      </c>
      <c r="P89" s="36"/>
      <c r="Q89" s="36"/>
      <c r="R89" s="36" t="s">
        <v>416</v>
      </c>
      <c r="S89" s="29">
        <f>FelWeb[[#This Row],[L]]*FelWeb[[#This Row],[J]]*SQRT(COUNTIF(FelWeb[[#This Row],[WV]:[LC]],"P")+Försättsblad!$F$10*COUNTIF(FelWeb[[#This Row],[WV]:[LC]],"S"))</f>
        <v>0</v>
      </c>
      <c r="T89" s="29">
        <f>W$4*FelWeb[[#This Row],[Antal underkända sidor]]*FelWeb[[#This Row],[W]]/W$5</f>
        <v>0</v>
      </c>
    </row>
    <row r="90" spans="1:20" ht="43.5" x14ac:dyDescent="0.35">
      <c r="A90" s="2" t="s">
        <v>236</v>
      </c>
      <c r="B90" s="4"/>
      <c r="C90" s="4"/>
      <c r="D90" s="6" t="s">
        <v>237</v>
      </c>
      <c r="E90" s="6" t="s">
        <v>238</v>
      </c>
      <c r="F90" s="7" t="s">
        <v>410</v>
      </c>
      <c r="G90" s="39">
        <f>IF(FelWeb[[#This Row],[Nivå i WCAG]]="AA", Försättsblad!$F$8, IF(FelWeb[[#This Row],[Nivå i WCAG]]="A", Försättsblad!$F$7, Försättsblad!$F$6))</f>
        <v>0</v>
      </c>
      <c r="H90" s="30">
        <f>Försättsblad!$F$9</f>
        <v>0.9</v>
      </c>
      <c r="I90" s="36" t="s">
        <v>431</v>
      </c>
      <c r="J90" s="36" t="s">
        <v>431</v>
      </c>
      <c r="K90" s="37" t="s">
        <v>431</v>
      </c>
      <c r="L90" s="36" t="s">
        <v>431</v>
      </c>
      <c r="M90" s="36" t="s">
        <v>431</v>
      </c>
      <c r="N90" s="36" t="s">
        <v>416</v>
      </c>
      <c r="O90" s="36" t="s">
        <v>431</v>
      </c>
      <c r="P90" s="36" t="s">
        <v>431</v>
      </c>
      <c r="Q90" s="36" t="s">
        <v>431</v>
      </c>
      <c r="R90" s="36" t="s">
        <v>431</v>
      </c>
      <c r="S90" s="29">
        <f>FelWeb[[#This Row],[L]]*FelWeb[[#This Row],[J]]*SQRT(COUNTIF(FelWeb[[#This Row],[WV]:[LC]],"P")+Försättsblad!$F$10*COUNTIF(FelWeb[[#This Row],[WV]:[LC]],"S"))</f>
        <v>0</v>
      </c>
      <c r="T90" s="29">
        <f>W$4*FelWeb[[#This Row],[Antal underkända sidor]]*FelWeb[[#This Row],[W]]/W$5</f>
        <v>0</v>
      </c>
    </row>
    <row r="91" spans="1:20" x14ac:dyDescent="0.35">
      <c r="A91" s="2" t="s">
        <v>239</v>
      </c>
      <c r="B91" s="4"/>
      <c r="C91" s="4"/>
      <c r="D91" s="6" t="s">
        <v>240</v>
      </c>
      <c r="E91" s="6" t="s">
        <v>241</v>
      </c>
      <c r="F91" s="7" t="s">
        <v>411</v>
      </c>
      <c r="G91" s="39">
        <f>IF(FelWeb[[#This Row],[Nivå i WCAG]]="AA", Försättsblad!$F$8, IF(FelWeb[[#This Row],[Nivå i WCAG]]="A", Försättsblad!$F$7, Försättsblad!$F$6))</f>
        <v>0</v>
      </c>
      <c r="H91" s="30">
        <f>Försättsblad!$F$9</f>
        <v>0.9</v>
      </c>
      <c r="I91" s="36" t="s">
        <v>431</v>
      </c>
      <c r="J91" s="36" t="s">
        <v>431</v>
      </c>
      <c r="K91" s="37" t="s">
        <v>431</v>
      </c>
      <c r="L91" s="36" t="s">
        <v>431</v>
      </c>
      <c r="M91" s="36" t="s">
        <v>431</v>
      </c>
      <c r="N91" s="36"/>
      <c r="O91" s="36" t="s">
        <v>431</v>
      </c>
      <c r="P91" s="36"/>
      <c r="Q91" s="36"/>
      <c r="R91" s="36" t="s">
        <v>443</v>
      </c>
      <c r="S91" s="29">
        <f>FelWeb[[#This Row],[L]]*FelWeb[[#This Row],[J]]*SQRT(COUNTIF(FelWeb[[#This Row],[WV]:[LC]],"P")+Försättsblad!$F$10*COUNTIF(FelWeb[[#This Row],[WV]:[LC]],"S"))</f>
        <v>0</v>
      </c>
      <c r="T91" s="29">
        <f>W$4*FelWeb[[#This Row],[Antal underkända sidor]]*FelWeb[[#This Row],[W]]/W$5</f>
        <v>0</v>
      </c>
    </row>
    <row r="92" spans="1:20" x14ac:dyDescent="0.35">
      <c r="A92" s="2" t="s">
        <v>242</v>
      </c>
      <c r="B92" s="4"/>
      <c r="C92" s="4"/>
      <c r="D92" s="6" t="s">
        <v>243</v>
      </c>
      <c r="E92" s="6" t="s">
        <v>244</v>
      </c>
      <c r="F92" s="7" t="s">
        <v>411</v>
      </c>
      <c r="G92" s="39">
        <f>IF(FelWeb[[#This Row],[Nivå i WCAG]]="AA", Försättsblad!$F$8, IF(FelWeb[[#This Row],[Nivå i WCAG]]="A", Försättsblad!$F$7, Försättsblad!$F$6))</f>
        <v>0</v>
      </c>
      <c r="H92" s="30">
        <f>Försättsblad!$F$9</f>
        <v>0.9</v>
      </c>
      <c r="I92" s="36"/>
      <c r="J92" s="36"/>
      <c r="K92" s="37"/>
      <c r="L92" s="36" t="s">
        <v>431</v>
      </c>
      <c r="M92" s="36" t="s">
        <v>431</v>
      </c>
      <c r="N92" s="36" t="s">
        <v>431</v>
      </c>
      <c r="O92" s="36"/>
      <c r="P92" s="36"/>
      <c r="Q92" s="36"/>
      <c r="R92" s="36" t="s">
        <v>416</v>
      </c>
      <c r="S92" s="29">
        <f>FelWeb[[#This Row],[L]]*FelWeb[[#This Row],[J]]*SQRT(COUNTIF(FelWeb[[#This Row],[WV]:[LC]],"P")+Försättsblad!$F$10*COUNTIF(FelWeb[[#This Row],[WV]:[LC]],"S"))</f>
        <v>0</v>
      </c>
      <c r="T92" s="29">
        <f>W$4*FelWeb[[#This Row],[Antal underkända sidor]]*FelWeb[[#This Row],[W]]/W$5</f>
        <v>0</v>
      </c>
    </row>
    <row r="93" spans="1:20" ht="43.5" x14ac:dyDescent="0.35">
      <c r="A93" s="2" t="s">
        <v>14</v>
      </c>
      <c r="B93" s="4"/>
      <c r="C93" s="4"/>
      <c r="D93" s="6" t="s">
        <v>245</v>
      </c>
      <c r="E93" s="6" t="s">
        <v>301</v>
      </c>
      <c r="F93" s="7"/>
      <c r="G93" s="39">
        <f>IF(FelWeb[[#This Row],[Nivå i WCAG]]="AA", Försättsblad!$F$8, IF(FelWeb[[#This Row],[Nivå i WCAG]]="A", Försättsblad!$F$7, Försättsblad!$F$6))</f>
        <v>0</v>
      </c>
      <c r="H93" s="30">
        <f>Försättsblad!$F$9</f>
        <v>0.9</v>
      </c>
      <c r="I93" s="36" t="s">
        <v>431</v>
      </c>
      <c r="J93" s="36" t="s">
        <v>431</v>
      </c>
      <c r="K93" s="37" t="s">
        <v>431</v>
      </c>
      <c r="L93" s="36" t="s">
        <v>431</v>
      </c>
      <c r="M93" s="36" t="s">
        <v>431</v>
      </c>
      <c r="N93" s="36" t="s">
        <v>416</v>
      </c>
      <c r="O93" s="36" t="s">
        <v>431</v>
      </c>
      <c r="P93" s="36" t="s">
        <v>431</v>
      </c>
      <c r="Q93" s="36" t="s">
        <v>431</v>
      </c>
      <c r="R93" s="36" t="s">
        <v>431</v>
      </c>
      <c r="S93" s="29">
        <f>FelWeb[[#This Row],[L]]*FelWeb[[#This Row],[J]]*SQRT(COUNTIF(FelWeb[[#This Row],[WV]:[LC]],"P")+Försättsblad!$F$10*COUNTIF(FelWeb[[#This Row],[WV]:[LC]],"S"))</f>
        <v>0</v>
      </c>
      <c r="T93" s="29">
        <f>W$4*FelWeb[[#This Row],[Antal underkända sidor]]*FelWeb[[#This Row],[W]]/W$5</f>
        <v>0</v>
      </c>
    </row>
  </sheetData>
  <conditionalFormatting sqref="C4:C93">
    <cfRule type="cellIs" dxfId="43" priority="1" operator="greaterThan">
      <formula>0</formula>
    </cfRule>
  </conditionalFormatting>
  <dataValidations count="1">
    <dataValidation allowBlank="1" showInputMessage="1" showErrorMessage="1" errorTitle="Ogiltigt antal" error="Fyll i ett antal mellan 0 och antalet granskade sidor." sqref="C3" xr:uid="{242C0477-BD40-4242-85A9-E5F09B19DF8C}"/>
  </dataValidations>
  <hyperlinks>
    <hyperlink ref="F44" r:id="rId1" xr:uid="{00000000-0004-0000-0100-000000000000}"/>
    <hyperlink ref="F56" r:id="rId2" xr:uid="{00000000-0004-0000-0100-000001000000}"/>
    <hyperlink ref="F57" r:id="rId3" xr:uid="{00000000-0004-0000-0100-000002000000}"/>
    <hyperlink ref="F73" r:id="rId4" xr:uid="{00000000-0004-0000-0100-000003000000}"/>
    <hyperlink ref="F69" r:id="rId5" xr:uid="{00000000-0004-0000-0100-000005000000}"/>
    <hyperlink ref="F61" r:id="rId6" xr:uid="{00000000-0004-0000-0100-00000B000000}"/>
    <hyperlink ref="F52" r:id="rId7" xr:uid="{00000000-0004-0000-0100-00000C000000}"/>
    <hyperlink ref="F53" r:id="rId8" xr:uid="{00000000-0004-0000-0100-00000D000000}"/>
    <hyperlink ref="F64" r:id="rId9" xr:uid="{00000000-0004-0000-0100-00000E000000}"/>
    <hyperlink ref="F60" r:id="rId10" xr:uid="{00000000-0004-0000-0100-00000F000000}"/>
    <hyperlink ref="F71" r:id="rId11" xr:uid="{00000000-0004-0000-0100-000010000000}"/>
    <hyperlink ref="F51" r:id="rId12" xr:uid="{00000000-0004-0000-0100-000011000000}"/>
    <hyperlink ref="F54" r:id="rId13" xr:uid="{00000000-0004-0000-0100-000012000000}"/>
    <hyperlink ref="F66" r:id="rId14" xr:uid="{00000000-0004-0000-0100-000014000000}"/>
    <hyperlink ref="F68" r:id="rId15" xr:uid="{00000000-0004-0000-0100-000015000000}"/>
    <hyperlink ref="F46" r:id="rId16" xr:uid="{00000000-0004-0000-0100-000016000000}"/>
    <hyperlink ref="F50" r:id="rId17" xr:uid="{00000000-0004-0000-0100-000017000000}"/>
    <hyperlink ref="F48" r:id="rId18" xr:uid="{00000000-0004-0000-0100-000018000000}"/>
    <hyperlink ref="F41" r:id="rId19" xr:uid="{00000000-0004-0000-0100-000019000000}"/>
    <hyperlink ref="F40" r:id="rId20" xr:uid="{00000000-0004-0000-0100-00001A000000}"/>
    <hyperlink ref="F43" r:id="rId21" xr:uid="{00000000-0004-0000-0100-00001B000000}"/>
    <hyperlink ref="F45" r:id="rId22" xr:uid="{00000000-0004-0000-0100-00001C000000}"/>
    <hyperlink ref="F49" r:id="rId23" xr:uid="{00000000-0004-0000-0100-00001D000000}"/>
    <hyperlink ref="F32" r:id="rId24" xr:uid="{00000000-0004-0000-0100-00001E000000}"/>
    <hyperlink ref="F47" r:id="rId25" xr:uid="{00000000-0004-0000-0100-00001F000000}"/>
    <hyperlink ref="F74" r:id="rId26" xr:uid="{00000000-0004-0000-0100-000020000000}"/>
    <hyperlink ref="F76" r:id="rId27" xr:uid="{00000000-0004-0000-0100-000022000000}"/>
    <hyperlink ref="F42" r:id="rId28" xr:uid="{00000000-0004-0000-0100-000023000000}"/>
    <hyperlink ref="F80" r:id="rId29" xr:uid="{00000000-0004-0000-0100-000024000000}"/>
    <hyperlink ref="F67" r:id="rId30" xr:uid="{00000000-0004-0000-0100-000025000000}"/>
    <hyperlink ref="F72" r:id="rId31" xr:uid="{00000000-0004-0000-0100-000026000000}"/>
    <hyperlink ref="F75" r:id="rId32" xr:uid="{00000000-0004-0000-0100-000027000000}"/>
    <hyperlink ref="F77" r:id="rId33" xr:uid="{00000000-0004-0000-0100-000028000000}"/>
    <hyperlink ref="F78" r:id="rId34" xr:uid="{00000000-0004-0000-0100-000029000000}"/>
    <hyperlink ref="F33" r:id="rId35" xr:uid="{00000000-0004-0000-0100-00002B000000}"/>
    <hyperlink ref="F34" r:id="rId36" xr:uid="{00000000-0004-0000-0100-00002C000000}"/>
    <hyperlink ref="F37" r:id="rId37" xr:uid="{00000000-0004-0000-0100-00002D000000}"/>
    <hyperlink ref="F79" r:id="rId38" xr:uid="{00000000-0004-0000-0100-00002E000000}"/>
    <hyperlink ref="F70" r:id="rId39" xr:uid="{00000000-0004-0000-0100-00002F000000}"/>
    <hyperlink ref="F81" r:id="rId40" xr:uid="{00000000-0004-0000-0100-000030000000}"/>
    <hyperlink ref="F55" r:id="rId41" xr:uid="{00000000-0004-0000-0100-000031000000}"/>
    <hyperlink ref="F62" r:id="rId42" xr:uid="{A3CEA282-DA3C-46AE-A59A-910215620B6D}"/>
    <hyperlink ref="F58" r:id="rId43" xr:uid="{C12347A9-9912-4F5A-A6A7-D5260DA63DD2}"/>
    <hyperlink ref="F39" r:id="rId44" xr:uid="{1CA5439E-F224-4D2E-B8B9-E2EF1AA3DDBF}"/>
    <hyperlink ref="F38" r:id="rId45" xr:uid="{6A7171C8-120F-410A-B0CB-3F43D06EE535}"/>
    <hyperlink ref="F59" r:id="rId46" xr:uid="{78AE5105-2C24-40FC-ADB9-ED81FA72065E}"/>
    <hyperlink ref="F63" r:id="rId47" xr:uid="{46F95F40-BF9F-4E26-9A33-9279ECF8410E}"/>
    <hyperlink ref="F65" r:id="rId48" xr:uid="{1AFB7B5C-4E01-4937-BA40-01A0B5C5D6FB}"/>
    <hyperlink ref="F4" r:id="rId49" xr:uid="{AF6CDDA6-7A1C-47DF-8D05-0966DF89B6F7}"/>
    <hyperlink ref="F5" r:id="rId50" xr:uid="{2618F838-E0FE-4394-B2E1-D5E0CC7F1CA3}"/>
    <hyperlink ref="F6" r:id="rId51" xr:uid="{3A912B24-9EA0-4AE9-B46A-00B5FC9C8B8E}"/>
    <hyperlink ref="F7" r:id="rId52" xr:uid="{17700092-C9E4-4390-8CE5-382694E9A899}"/>
    <hyperlink ref="F8:F19" r:id="rId53" display="R169" xr:uid="{8DB040A6-A0D8-494A-8D4C-9932A29BF93E}"/>
    <hyperlink ref="F83" r:id="rId54" xr:uid="{7BD80FDC-2F36-4E79-880F-E9CF998098BD}"/>
    <hyperlink ref="F85" r:id="rId55" xr:uid="{D43F158D-EDD4-4DE5-8D90-732479C00FB7}"/>
    <hyperlink ref="F86:F88" r:id="rId56" display="R171" xr:uid="{551E2A59-4706-46FF-9C07-3A7F2D39005B}"/>
    <hyperlink ref="F89" r:id="rId57" xr:uid="{1F9E5BEE-A031-49E1-88B3-F28E188BF336}"/>
    <hyperlink ref="F90" r:id="rId58" xr:uid="{34BF5349-717E-41E9-B7B2-D972ADF87CF7}"/>
    <hyperlink ref="F91" r:id="rId59" xr:uid="{741BBB01-130D-49F7-A954-2F4180D7C876}"/>
    <hyperlink ref="F92" r:id="rId60" xr:uid="{B087CA9E-51F0-48CF-9941-649645F9C912}"/>
    <hyperlink ref="F31" r:id="rId61" xr:uid="{29746EF5-7406-4050-B3D7-B8E67D48D798}"/>
    <hyperlink ref="F23" r:id="rId62" xr:uid="{C836E268-3B2D-4C34-A111-B01B96ED32C5}"/>
    <hyperlink ref="F24" r:id="rId63" xr:uid="{9AA6E04B-5CCF-497C-A849-B854290526D5}"/>
    <hyperlink ref="F28" r:id="rId64" xr:uid="{D7F2D37F-A9BE-475D-AEA1-1333EC97CD96}"/>
    <hyperlink ref="F29" r:id="rId65" xr:uid="{E867A254-515F-419C-89A7-8EC86B69BD82}"/>
    <hyperlink ref="F25" r:id="rId66" xr:uid="{296BDA7F-1B95-4279-BFAF-23DC57C1CF03}"/>
    <hyperlink ref="F30" r:id="rId67" xr:uid="{BA433394-7BE7-4F16-AA94-D398FBF4D9C0}"/>
    <hyperlink ref="F35" r:id="rId68" xr:uid="{CD6E25EE-DBF0-4602-A1F6-0CCE37DA8CF7}"/>
    <hyperlink ref="F36" r:id="rId69" xr:uid="{7DF64206-6954-48BD-BDFB-345D3DF04599}"/>
    <hyperlink ref="F84" r:id="rId70" xr:uid="{92EB6A7E-CADA-411E-A9DC-75B628727E52}"/>
    <hyperlink ref="F9" r:id="rId71" xr:uid="{27C8F358-81A1-40EC-8073-EB0F0E58ED62}"/>
    <hyperlink ref="F11" r:id="rId72" xr:uid="{5664FAAF-301F-4303-8711-5C5350D28AA2}"/>
    <hyperlink ref="F8:F13" r:id="rId73" display="R168" xr:uid="{542A5BF6-AA02-4C68-9DFC-278E059EAA20}"/>
    <hyperlink ref="F7" r:id="rId74" display="R168" xr:uid="{725C000D-A8BE-4A6E-93CB-12BB19A309CC}"/>
  </hyperlinks>
  <pageMargins left="0.7" right="0.7" top="0.75" bottom="0.75" header="0.3" footer="0.3"/>
  <pageSetup paperSize="9" scale="54" fitToHeight="0" orientation="landscape" r:id="rId75"/>
  <drawing r:id="rId76"/>
  <tableParts count="1">
    <tablePart r:id="rId77"/>
  </tableParts>
  <extLst>
    <ext xmlns:x14="http://schemas.microsoft.com/office/spreadsheetml/2009/9/main" uri="{CCE6A557-97BC-4b89-ADB6-D9C93CAAB3DF}">
      <x14:dataValidations xmlns:xm="http://schemas.microsoft.com/office/excel/2006/main" count="2">
        <x14:dataValidation type="whole" allowBlank="1" showInputMessage="1" showErrorMessage="1" errorTitle="Ogiltigt antal" error="Fyll i ett antal mellan 0 och antalet granskade sidor." xr:uid="{82FD8E05-6AF6-4405-AFA6-5AB89AA28816}">
          <x14:formula1>
            <xm:f>0</xm:f>
          </x14:formula1>
          <x14:formula2>
            <xm:f>Försättsblad!B1048517</xm:f>
          </x14:formula2>
          <xm:sqref>D94:D1048576</xm:sqref>
        </x14:dataValidation>
        <x14:dataValidation type="whole" allowBlank="1" showInputMessage="1" showErrorMessage="1" errorTitle="Ogiltigt värde" error="Fyll i ett antal mellan 1 och det totala antalet granskade webbsidor." xr:uid="{BADEEAC1-2E15-43D3-802E-2117B3F69635}">
          <x14:formula1>
            <xm:f>1</xm:f>
          </x14:formula1>
          <x14:formula2>
            <xm:f>Försättsblad!$B$10</xm:f>
          </x14:formula2>
          <xm:sqref>C4:C93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60"/>
  <sheetViews>
    <sheetView showGridLines="0" showRowColHeaders="0" workbookViewId="0">
      <selection activeCell="C4" sqref="C4"/>
    </sheetView>
  </sheetViews>
  <sheetFormatPr defaultColWidth="0" defaultRowHeight="14.5" zeroHeight="1" x14ac:dyDescent="0.35"/>
  <cols>
    <col min="1" max="1" width="14.7265625" customWidth="1"/>
    <col min="2" max="2" width="11.7265625" customWidth="1"/>
    <col min="3" max="3" width="16.7265625" customWidth="1"/>
    <col min="4" max="4" width="37.7265625" customWidth="1"/>
    <col min="5" max="5" width="170.7265625" customWidth="1"/>
    <col min="6" max="6" width="9.7265625" customWidth="1"/>
    <col min="7" max="7" width="9.81640625" hidden="1" customWidth="1"/>
    <col min="8" max="8" width="10.26953125" hidden="1" customWidth="1"/>
    <col min="9" max="16384" width="9.1796875" hidden="1"/>
  </cols>
  <sheetData>
    <row r="1" spans="1:8" ht="60" customHeight="1" x14ac:dyDescent="0.35">
      <c r="A1" s="11"/>
      <c r="B1" s="11"/>
      <c r="C1" s="11"/>
      <c r="D1" s="11"/>
      <c r="E1" s="11"/>
      <c r="F1" s="11"/>
      <c r="G1" s="11"/>
      <c r="H1" s="11"/>
    </row>
    <row r="2" spans="1:8" ht="30" customHeight="1" x14ac:dyDescent="0.35">
      <c r="A2" s="15" t="str">
        <f>CONCATENATE(Försättsblad!$A$2, " ",Försättsblad!$B$3)</f>
        <v>Granskningsprotokoll &lt;namn&gt;</v>
      </c>
      <c r="B2" s="16"/>
      <c r="C2" s="16"/>
      <c r="D2" s="16"/>
      <c r="E2" s="16"/>
      <c r="F2" s="16"/>
      <c r="G2" s="16"/>
      <c r="H2" s="16"/>
    </row>
    <row r="3" spans="1:8" ht="43.5" x14ac:dyDescent="0.35">
      <c r="A3" s="5" t="s">
        <v>397</v>
      </c>
      <c r="B3" s="25" t="s">
        <v>398</v>
      </c>
      <c r="C3" s="8" t="s">
        <v>399</v>
      </c>
      <c r="D3" s="5" t="s">
        <v>11</v>
      </c>
      <c r="E3" s="5" t="s">
        <v>12</v>
      </c>
      <c r="F3" t="s">
        <v>13</v>
      </c>
      <c r="G3" s="31"/>
      <c r="H3" s="33"/>
    </row>
    <row r="4" spans="1:8" x14ac:dyDescent="0.35">
      <c r="A4" s="9" t="s">
        <v>29</v>
      </c>
      <c r="B4" s="4"/>
      <c r="C4" s="4"/>
      <c r="D4" s="6" t="s">
        <v>30</v>
      </c>
      <c r="E4" s="6" t="s">
        <v>31</v>
      </c>
      <c r="F4" s="7" t="s">
        <v>404</v>
      </c>
    </row>
    <row r="5" spans="1:8" x14ac:dyDescent="0.35">
      <c r="A5" s="9" t="s">
        <v>253</v>
      </c>
      <c r="B5" s="4"/>
      <c r="C5" s="4"/>
      <c r="D5" s="6" t="s">
        <v>254</v>
      </c>
      <c r="E5" s="6" t="s">
        <v>316</v>
      </c>
      <c r="F5" s="7" t="s">
        <v>405</v>
      </c>
    </row>
    <row r="6" spans="1:8" ht="29" x14ac:dyDescent="0.35">
      <c r="A6" s="9" t="s">
        <v>256</v>
      </c>
      <c r="B6" s="4"/>
      <c r="C6" s="4"/>
      <c r="D6" s="6" t="s">
        <v>257</v>
      </c>
      <c r="E6" s="6" t="s">
        <v>258</v>
      </c>
      <c r="F6" s="7" t="s">
        <v>406</v>
      </c>
    </row>
    <row r="7" spans="1:8" x14ac:dyDescent="0.35">
      <c r="A7" s="9" t="s">
        <v>196</v>
      </c>
      <c r="B7" s="4"/>
      <c r="C7" s="4"/>
      <c r="D7" s="6" t="s">
        <v>197</v>
      </c>
      <c r="E7" s="6" t="s">
        <v>309</v>
      </c>
      <c r="F7" s="7" t="s">
        <v>412</v>
      </c>
    </row>
    <row r="8" spans="1:8" x14ac:dyDescent="0.35">
      <c r="A8" s="9" t="s">
        <v>199</v>
      </c>
      <c r="B8" s="4"/>
      <c r="C8" s="4"/>
      <c r="D8" s="6" t="s">
        <v>200</v>
      </c>
      <c r="E8" s="6" t="s">
        <v>310</v>
      </c>
      <c r="F8" s="7" t="s">
        <v>412</v>
      </c>
    </row>
    <row r="9" spans="1:8" x14ac:dyDescent="0.35">
      <c r="A9" s="9" t="s">
        <v>201</v>
      </c>
      <c r="B9" s="4"/>
      <c r="C9" s="4"/>
      <c r="D9" s="6" t="s">
        <v>202</v>
      </c>
      <c r="E9" s="6" t="s">
        <v>311</v>
      </c>
      <c r="F9" s="7" t="s">
        <v>406</v>
      </c>
    </row>
    <row r="10" spans="1:8" x14ac:dyDescent="0.35">
      <c r="A10" s="12" t="s">
        <v>503</v>
      </c>
      <c r="B10" s="4"/>
      <c r="C10" s="43"/>
      <c r="D10" s="6" t="s">
        <v>506</v>
      </c>
      <c r="E10" s="6" t="s">
        <v>515</v>
      </c>
      <c r="F10" s="7"/>
    </row>
    <row r="11" spans="1:8" x14ac:dyDescent="0.35">
      <c r="A11" s="12" t="s">
        <v>504</v>
      </c>
      <c r="B11" s="4"/>
      <c r="C11" s="43"/>
      <c r="D11" s="6" t="s">
        <v>508</v>
      </c>
      <c r="E11" s="6" t="s">
        <v>516</v>
      </c>
      <c r="F11" s="7"/>
    </row>
    <row r="12" spans="1:8" x14ac:dyDescent="0.35">
      <c r="A12" s="9" t="s">
        <v>204</v>
      </c>
      <c r="B12" s="4"/>
      <c r="C12" s="4"/>
      <c r="D12" s="6" t="s">
        <v>205</v>
      </c>
      <c r="E12" s="6" t="s">
        <v>312</v>
      </c>
      <c r="F12" s="7" t="s">
        <v>413</v>
      </c>
    </row>
    <row r="13" spans="1:8" x14ac:dyDescent="0.35">
      <c r="A13" s="9" t="s">
        <v>207</v>
      </c>
      <c r="B13" s="4"/>
      <c r="C13" s="4"/>
      <c r="D13" s="6" t="s">
        <v>208</v>
      </c>
      <c r="E13" s="6" t="s">
        <v>313</v>
      </c>
      <c r="F13" s="7" t="s">
        <v>413</v>
      </c>
    </row>
    <row r="14" spans="1:8" x14ac:dyDescent="0.35">
      <c r="A14" s="9" t="s">
        <v>210</v>
      </c>
      <c r="B14" s="4"/>
      <c r="C14" s="4"/>
      <c r="D14" s="6" t="s">
        <v>212</v>
      </c>
      <c r="E14" s="6" t="s">
        <v>314</v>
      </c>
      <c r="F14" s="7" t="s">
        <v>406</v>
      </c>
    </row>
    <row r="15" spans="1:8" x14ac:dyDescent="0.35">
      <c r="A15" s="12" t="s">
        <v>400</v>
      </c>
      <c r="B15" s="4"/>
      <c r="C15" s="4"/>
      <c r="D15" s="6" t="s">
        <v>401</v>
      </c>
      <c r="E15" s="6" t="s">
        <v>402</v>
      </c>
      <c r="F15" s="7" t="s">
        <v>412</v>
      </c>
    </row>
    <row r="16" spans="1:8" x14ac:dyDescent="0.35">
      <c r="A16" s="9" t="s">
        <v>260</v>
      </c>
      <c r="B16" s="4" t="s">
        <v>17</v>
      </c>
      <c r="C16" s="4"/>
      <c r="D16" s="6" t="s">
        <v>141</v>
      </c>
      <c r="E16" s="6" t="s">
        <v>306</v>
      </c>
      <c r="F16" s="7" t="s">
        <v>345</v>
      </c>
    </row>
    <row r="17" spans="1:6" ht="29" x14ac:dyDescent="0.35">
      <c r="A17" s="9" t="s">
        <v>261</v>
      </c>
      <c r="B17" s="4" t="s">
        <v>17</v>
      </c>
      <c r="C17" s="4"/>
      <c r="D17" s="6" t="s">
        <v>184</v>
      </c>
      <c r="E17" s="6" t="s">
        <v>185</v>
      </c>
      <c r="F17" s="7" t="s">
        <v>355</v>
      </c>
    </row>
    <row r="18" spans="1:6" x14ac:dyDescent="0.35">
      <c r="A18" s="9" t="s">
        <v>262</v>
      </c>
      <c r="B18" s="4" t="s">
        <v>17</v>
      </c>
      <c r="C18" s="4"/>
      <c r="D18" s="6" t="s">
        <v>189</v>
      </c>
      <c r="E18" s="6" t="s">
        <v>190</v>
      </c>
      <c r="F18" s="7" t="s">
        <v>356</v>
      </c>
    </row>
    <row r="19" spans="1:6" x14ac:dyDescent="0.35">
      <c r="A19" s="12" t="s">
        <v>421</v>
      </c>
      <c r="B19" s="4" t="s">
        <v>17</v>
      </c>
      <c r="C19" s="4"/>
      <c r="D19" s="6" t="s">
        <v>418</v>
      </c>
      <c r="E19" s="6" t="s">
        <v>419</v>
      </c>
      <c r="F19" s="7" t="s">
        <v>422</v>
      </c>
    </row>
    <row r="20" spans="1:6" x14ac:dyDescent="0.35">
      <c r="A20" s="9" t="s">
        <v>263</v>
      </c>
      <c r="B20" s="4" t="s">
        <v>15</v>
      </c>
      <c r="C20" s="4"/>
      <c r="D20" s="6" t="s">
        <v>193</v>
      </c>
      <c r="E20" s="6" t="s">
        <v>194</v>
      </c>
      <c r="F20" s="7" t="s">
        <v>423</v>
      </c>
    </row>
    <row r="21" spans="1:6" x14ac:dyDescent="0.35">
      <c r="A21" s="9" t="s">
        <v>264</v>
      </c>
      <c r="B21" s="4" t="s">
        <v>17</v>
      </c>
      <c r="C21" s="4"/>
      <c r="D21" s="6" t="s">
        <v>365</v>
      </c>
      <c r="E21" s="6" t="s">
        <v>395</v>
      </c>
      <c r="F21" s="7" t="s">
        <v>324</v>
      </c>
    </row>
    <row r="22" spans="1:6" x14ac:dyDescent="0.35">
      <c r="A22" s="9" t="s">
        <v>360</v>
      </c>
      <c r="B22" s="4" t="s">
        <v>17</v>
      </c>
      <c r="C22" s="4"/>
      <c r="D22" s="6" t="s">
        <v>53</v>
      </c>
      <c r="E22" s="6" t="s">
        <v>54</v>
      </c>
      <c r="F22" s="7" t="s">
        <v>361</v>
      </c>
    </row>
    <row r="23" spans="1:6" x14ac:dyDescent="0.35">
      <c r="A23" s="9" t="s">
        <v>265</v>
      </c>
      <c r="B23" s="4" t="s">
        <v>17</v>
      </c>
      <c r="C23" s="4"/>
      <c r="D23" s="6" t="s">
        <v>125</v>
      </c>
      <c r="E23" s="6" t="s">
        <v>126</v>
      </c>
      <c r="F23" s="7" t="s">
        <v>341</v>
      </c>
    </row>
    <row r="24" spans="1:6" x14ac:dyDescent="0.35">
      <c r="A24" s="9" t="s">
        <v>266</v>
      </c>
      <c r="B24" s="4" t="s">
        <v>15</v>
      </c>
      <c r="C24" s="4"/>
      <c r="D24" s="6" t="s">
        <v>121</v>
      </c>
      <c r="E24" s="6" t="s">
        <v>122</v>
      </c>
      <c r="F24" s="7" t="s">
        <v>340</v>
      </c>
    </row>
    <row r="25" spans="1:6" x14ac:dyDescent="0.35">
      <c r="A25" s="9" t="s">
        <v>267</v>
      </c>
      <c r="B25" s="4" t="s">
        <v>15</v>
      </c>
      <c r="C25" s="4"/>
      <c r="D25" s="6" t="s">
        <v>157</v>
      </c>
      <c r="E25" s="6" t="s">
        <v>308</v>
      </c>
      <c r="F25" s="7" t="s">
        <v>348</v>
      </c>
    </row>
    <row r="26" spans="1:6" x14ac:dyDescent="0.35">
      <c r="A26" s="9" t="s">
        <v>268</v>
      </c>
      <c r="B26" s="4" t="s">
        <v>17</v>
      </c>
      <c r="C26" s="4"/>
      <c r="D26" s="6" t="s">
        <v>129</v>
      </c>
      <c r="E26" s="6" t="s">
        <v>130</v>
      </c>
      <c r="F26" s="7" t="s">
        <v>342</v>
      </c>
    </row>
    <row r="27" spans="1:6" x14ac:dyDescent="0.35">
      <c r="A27" s="9" t="s">
        <v>259</v>
      </c>
      <c r="B27" s="4" t="s">
        <v>17</v>
      </c>
      <c r="C27" s="4"/>
      <c r="D27" s="6" t="s">
        <v>18</v>
      </c>
      <c r="E27" s="6" t="s">
        <v>19</v>
      </c>
      <c r="F27" s="7" t="s">
        <v>319</v>
      </c>
    </row>
    <row r="28" spans="1:6" x14ac:dyDescent="0.35">
      <c r="A28" s="9" t="s">
        <v>269</v>
      </c>
      <c r="B28" s="4" t="s">
        <v>15</v>
      </c>
      <c r="C28" s="4"/>
      <c r="D28" s="6" t="s">
        <v>133</v>
      </c>
      <c r="E28" s="6" t="s">
        <v>134</v>
      </c>
      <c r="F28" s="7" t="s">
        <v>343</v>
      </c>
    </row>
    <row r="29" spans="1:6" x14ac:dyDescent="0.35">
      <c r="A29" s="9" t="s">
        <v>270</v>
      </c>
      <c r="B29" s="4" t="s">
        <v>15</v>
      </c>
      <c r="C29" s="4"/>
      <c r="D29" s="6" t="s">
        <v>109</v>
      </c>
      <c r="E29" s="6" t="s">
        <v>110</v>
      </c>
      <c r="F29" s="7" t="s">
        <v>337</v>
      </c>
    </row>
    <row r="30" spans="1:6" x14ac:dyDescent="0.35">
      <c r="A30" s="9" t="s">
        <v>271</v>
      </c>
      <c r="B30" s="4" t="s">
        <v>15</v>
      </c>
      <c r="C30" s="4"/>
      <c r="D30" s="6" t="s">
        <v>145</v>
      </c>
      <c r="E30" s="6" t="s">
        <v>146</v>
      </c>
      <c r="F30" s="7" t="s">
        <v>346</v>
      </c>
    </row>
    <row r="31" spans="1:6" x14ac:dyDescent="0.35">
      <c r="A31" s="9" t="s">
        <v>272</v>
      </c>
      <c r="B31" s="4" t="s">
        <v>15</v>
      </c>
      <c r="C31" s="4"/>
      <c r="D31" s="6" t="s">
        <v>117</v>
      </c>
      <c r="E31" s="6" t="s">
        <v>118</v>
      </c>
      <c r="F31" s="7" t="s">
        <v>339</v>
      </c>
    </row>
    <row r="32" spans="1:6" x14ac:dyDescent="0.35">
      <c r="A32" s="9" t="s">
        <v>273</v>
      </c>
      <c r="B32" s="4" t="s">
        <v>15</v>
      </c>
      <c r="C32" s="4"/>
      <c r="D32" s="6" t="s">
        <v>137</v>
      </c>
      <c r="E32" s="6" t="s">
        <v>138</v>
      </c>
      <c r="F32" s="7" t="s">
        <v>344</v>
      </c>
    </row>
    <row r="33" spans="1:6" x14ac:dyDescent="0.35">
      <c r="A33" s="9" t="s">
        <v>274</v>
      </c>
      <c r="B33" s="4" t="s">
        <v>15</v>
      </c>
      <c r="C33" s="4"/>
      <c r="D33" s="6" t="s">
        <v>113</v>
      </c>
      <c r="E33" s="6" t="s">
        <v>114</v>
      </c>
      <c r="F33" s="7" t="s">
        <v>338</v>
      </c>
    </row>
    <row r="34" spans="1:6" ht="43.5" x14ac:dyDescent="0.35">
      <c r="A34" s="9" t="s">
        <v>275</v>
      </c>
      <c r="B34" s="4" t="s">
        <v>15</v>
      </c>
      <c r="C34" s="4"/>
      <c r="D34" s="6" t="s">
        <v>85</v>
      </c>
      <c r="E34" s="6" t="s">
        <v>86</v>
      </c>
      <c r="F34" s="7" t="s">
        <v>332</v>
      </c>
    </row>
    <row r="35" spans="1:6" x14ac:dyDescent="0.35">
      <c r="A35" s="9" t="s">
        <v>276</v>
      </c>
      <c r="B35" s="4" t="s">
        <v>17</v>
      </c>
      <c r="C35" s="4"/>
      <c r="D35" s="6" t="s">
        <v>66</v>
      </c>
      <c r="E35" s="6" t="s">
        <v>304</v>
      </c>
      <c r="F35" s="7" t="s">
        <v>327</v>
      </c>
    </row>
    <row r="36" spans="1:6" x14ac:dyDescent="0.35">
      <c r="A36" s="9" t="s">
        <v>277</v>
      </c>
      <c r="B36" s="4" t="s">
        <v>17</v>
      </c>
      <c r="C36" s="4"/>
      <c r="D36" s="6" t="s">
        <v>69</v>
      </c>
      <c r="E36" s="6" t="s">
        <v>70</v>
      </c>
      <c r="F36" s="7" t="s">
        <v>328</v>
      </c>
    </row>
    <row r="37" spans="1:6" x14ac:dyDescent="0.35">
      <c r="A37" s="9" t="s">
        <v>278</v>
      </c>
      <c r="B37" s="4" t="s">
        <v>15</v>
      </c>
      <c r="C37" s="4"/>
      <c r="D37" s="6" t="s">
        <v>89</v>
      </c>
      <c r="E37" s="6" t="s">
        <v>90</v>
      </c>
      <c r="F37" s="7" t="s">
        <v>333</v>
      </c>
    </row>
    <row r="38" spans="1:6" x14ac:dyDescent="0.35">
      <c r="A38" s="9" t="s">
        <v>279</v>
      </c>
      <c r="B38" s="4" t="s">
        <v>17</v>
      </c>
      <c r="C38" s="4"/>
      <c r="D38" s="6" t="s">
        <v>251</v>
      </c>
      <c r="E38" s="6" t="s">
        <v>315</v>
      </c>
      <c r="F38" s="7" t="s">
        <v>359</v>
      </c>
    </row>
    <row r="39" spans="1:6" x14ac:dyDescent="0.35">
      <c r="A39" s="9" t="s">
        <v>280</v>
      </c>
      <c r="B39" s="4" t="s">
        <v>17</v>
      </c>
      <c r="C39" s="4"/>
      <c r="D39" s="6" t="s">
        <v>22</v>
      </c>
      <c r="E39" s="6" t="s">
        <v>23</v>
      </c>
      <c r="F39" s="7" t="s">
        <v>320</v>
      </c>
    </row>
    <row r="40" spans="1:6" x14ac:dyDescent="0.35">
      <c r="A40" s="9" t="s">
        <v>281</v>
      </c>
      <c r="B40" s="4" t="s">
        <v>17</v>
      </c>
      <c r="C40" s="4"/>
      <c r="D40" s="6" t="s">
        <v>26</v>
      </c>
      <c r="E40" s="6" t="s">
        <v>27</v>
      </c>
      <c r="F40" s="7" t="s">
        <v>321</v>
      </c>
    </row>
    <row r="41" spans="1:6" x14ac:dyDescent="0.35">
      <c r="A41" s="9" t="s">
        <v>282</v>
      </c>
      <c r="B41" s="4" t="s">
        <v>17</v>
      </c>
      <c r="C41" s="4"/>
      <c r="D41" s="6" t="s">
        <v>49</v>
      </c>
      <c r="E41" s="6" t="s">
        <v>302</v>
      </c>
      <c r="F41" s="7" t="s">
        <v>323</v>
      </c>
    </row>
    <row r="42" spans="1:6" x14ac:dyDescent="0.35">
      <c r="A42" s="9" t="s">
        <v>283</v>
      </c>
      <c r="B42" s="4" t="s">
        <v>17</v>
      </c>
      <c r="C42" s="4"/>
      <c r="D42" s="6" t="s">
        <v>77</v>
      </c>
      <c r="E42" s="6" t="s">
        <v>78</v>
      </c>
      <c r="F42" s="7" t="s">
        <v>330</v>
      </c>
    </row>
    <row r="43" spans="1:6" x14ac:dyDescent="0.35">
      <c r="A43" s="9" t="s">
        <v>284</v>
      </c>
      <c r="B43" s="4" t="s">
        <v>17</v>
      </c>
      <c r="C43" s="4"/>
      <c r="D43" s="6" t="s">
        <v>62</v>
      </c>
      <c r="E43" s="6" t="s">
        <v>63</v>
      </c>
      <c r="F43" s="7" t="s">
        <v>326</v>
      </c>
    </row>
    <row r="44" spans="1:6" x14ac:dyDescent="0.35">
      <c r="A44" s="9" t="s">
        <v>285</v>
      </c>
      <c r="B44" s="4" t="s">
        <v>15</v>
      </c>
      <c r="C44" s="4"/>
      <c r="D44" s="6" t="s">
        <v>58</v>
      </c>
      <c r="E44" s="6" t="s">
        <v>303</v>
      </c>
      <c r="F44" s="7" t="s">
        <v>325</v>
      </c>
    </row>
    <row r="45" spans="1:6" x14ac:dyDescent="0.35">
      <c r="A45" s="9" t="s">
        <v>286</v>
      </c>
      <c r="B45" s="4" t="s">
        <v>15</v>
      </c>
      <c r="C45" s="4"/>
      <c r="D45" s="6" t="s">
        <v>73</v>
      </c>
      <c r="E45" s="6" t="s">
        <v>74</v>
      </c>
      <c r="F45" s="7" t="s">
        <v>329</v>
      </c>
    </row>
    <row r="46" spans="1:6" x14ac:dyDescent="0.35">
      <c r="A46" s="9" t="s">
        <v>287</v>
      </c>
      <c r="B46" s="4" t="s">
        <v>17</v>
      </c>
      <c r="C46" s="4"/>
      <c r="D46" s="6" t="s">
        <v>97</v>
      </c>
      <c r="E46" s="6" t="s">
        <v>98</v>
      </c>
      <c r="F46" s="7" t="s">
        <v>334</v>
      </c>
    </row>
    <row r="47" spans="1:6" x14ac:dyDescent="0.35">
      <c r="A47" s="9" t="s">
        <v>288</v>
      </c>
      <c r="B47" s="4" t="s">
        <v>17</v>
      </c>
      <c r="C47" s="4"/>
      <c r="D47" s="6" t="s">
        <v>101</v>
      </c>
      <c r="E47" s="6" t="s">
        <v>102</v>
      </c>
      <c r="F47" s="7" t="s">
        <v>335</v>
      </c>
    </row>
    <row r="48" spans="1:6" x14ac:dyDescent="0.35">
      <c r="A48" s="9" t="s">
        <v>289</v>
      </c>
      <c r="B48" s="4" t="s">
        <v>17</v>
      </c>
      <c r="C48" s="4"/>
      <c r="D48" s="6" t="s">
        <v>165</v>
      </c>
      <c r="E48" s="6" t="s">
        <v>166</v>
      </c>
      <c r="F48" s="7" t="s">
        <v>350</v>
      </c>
    </row>
    <row r="49" spans="1:6" ht="29" x14ac:dyDescent="0.35">
      <c r="A49" s="9" t="s">
        <v>290</v>
      </c>
      <c r="B49" s="4" t="s">
        <v>17</v>
      </c>
      <c r="C49" s="4"/>
      <c r="D49" s="6" t="s">
        <v>105</v>
      </c>
      <c r="E49" s="6" t="s">
        <v>106</v>
      </c>
      <c r="F49" s="7" t="s">
        <v>336</v>
      </c>
    </row>
    <row r="50" spans="1:6" ht="15" customHeight="1" x14ac:dyDescent="0.35">
      <c r="A50" s="9" t="s">
        <v>291</v>
      </c>
      <c r="B50" s="4" t="s">
        <v>17</v>
      </c>
      <c r="C50" s="4"/>
      <c r="D50" s="6" t="s">
        <v>41</v>
      </c>
      <c r="E50" s="6" t="s">
        <v>396</v>
      </c>
      <c r="F50" s="7" t="s">
        <v>322</v>
      </c>
    </row>
    <row r="51" spans="1:6" ht="15" customHeight="1" x14ac:dyDescent="0.35">
      <c r="A51" s="9" t="s">
        <v>292</v>
      </c>
      <c r="B51" s="4" t="s">
        <v>15</v>
      </c>
      <c r="C51" s="4"/>
      <c r="D51" s="6" t="s">
        <v>218</v>
      </c>
      <c r="E51" s="6" t="s">
        <v>219</v>
      </c>
      <c r="F51" s="7" t="s">
        <v>358</v>
      </c>
    </row>
    <row r="52" spans="1:6" x14ac:dyDescent="0.35">
      <c r="A52" s="9" t="s">
        <v>293</v>
      </c>
      <c r="B52" s="4" t="s">
        <v>17</v>
      </c>
      <c r="C52" s="4"/>
      <c r="D52" s="6" t="s">
        <v>81</v>
      </c>
      <c r="E52" s="6" t="s">
        <v>82</v>
      </c>
      <c r="F52" s="7" t="s">
        <v>331</v>
      </c>
    </row>
    <row r="53" spans="1:6" x14ac:dyDescent="0.35">
      <c r="A53" s="9" t="s">
        <v>294</v>
      </c>
      <c r="B53" s="4" t="s">
        <v>17</v>
      </c>
      <c r="C53" s="4"/>
      <c r="D53" s="6" t="s">
        <v>169</v>
      </c>
      <c r="E53" s="6" t="s">
        <v>170</v>
      </c>
      <c r="F53" s="7" t="s">
        <v>351</v>
      </c>
    </row>
    <row r="54" spans="1:6" x14ac:dyDescent="0.35">
      <c r="A54" s="9" t="s">
        <v>295</v>
      </c>
      <c r="B54" s="4" t="s">
        <v>17</v>
      </c>
      <c r="C54" s="4"/>
      <c r="D54" s="6" t="s">
        <v>173</v>
      </c>
      <c r="E54" s="6" t="s">
        <v>174</v>
      </c>
      <c r="F54" s="7" t="s">
        <v>352</v>
      </c>
    </row>
    <row r="55" spans="1:6" ht="58" x14ac:dyDescent="0.35">
      <c r="A55" s="9" t="s">
        <v>296</v>
      </c>
      <c r="B55" s="4" t="s">
        <v>17</v>
      </c>
      <c r="C55" s="4"/>
      <c r="D55" s="6" t="s">
        <v>153</v>
      </c>
      <c r="E55" s="6" t="s">
        <v>307</v>
      </c>
      <c r="F55" s="7" t="s">
        <v>347</v>
      </c>
    </row>
    <row r="56" spans="1:6" x14ac:dyDescent="0.35">
      <c r="A56" s="9" t="s">
        <v>297</v>
      </c>
      <c r="B56" s="4" t="s">
        <v>15</v>
      </c>
      <c r="C56" s="4"/>
      <c r="D56" s="6" t="s">
        <v>177</v>
      </c>
      <c r="E56" s="6" t="s">
        <v>178</v>
      </c>
      <c r="F56" s="7" t="s">
        <v>353</v>
      </c>
    </row>
    <row r="57" spans="1:6" ht="58" x14ac:dyDescent="0.35">
      <c r="A57" s="9" t="s">
        <v>298</v>
      </c>
      <c r="B57" s="4" t="s">
        <v>15</v>
      </c>
      <c r="C57" s="4"/>
      <c r="D57" s="6" t="s">
        <v>181</v>
      </c>
      <c r="E57" s="6" t="s">
        <v>182</v>
      </c>
      <c r="F57" s="7" t="s">
        <v>354</v>
      </c>
    </row>
    <row r="58" spans="1:6" x14ac:dyDescent="0.35">
      <c r="A58" s="9" t="s">
        <v>299</v>
      </c>
      <c r="B58" s="4" t="s">
        <v>17</v>
      </c>
      <c r="C58" s="4"/>
      <c r="D58" s="6" t="s">
        <v>214</v>
      </c>
      <c r="E58" s="6" t="s">
        <v>317</v>
      </c>
      <c r="F58" s="7" t="s">
        <v>357</v>
      </c>
    </row>
    <row r="59" spans="1:6" x14ac:dyDescent="0.35">
      <c r="A59" s="9" t="s">
        <v>300</v>
      </c>
      <c r="B59" s="4" t="s">
        <v>17</v>
      </c>
      <c r="C59" s="4"/>
      <c r="D59" s="6" t="s">
        <v>161</v>
      </c>
      <c r="E59" s="6" t="s">
        <v>162</v>
      </c>
      <c r="F59" s="7" t="s">
        <v>349</v>
      </c>
    </row>
    <row r="60" spans="1:6" ht="15" customHeight="1" x14ac:dyDescent="0.35">
      <c r="A60" s="9" t="s">
        <v>510</v>
      </c>
      <c r="B60" s="4" t="s">
        <v>15</v>
      </c>
      <c r="C60" s="4"/>
      <c r="D60" s="6" t="s">
        <v>247</v>
      </c>
      <c r="E60" s="6" t="s">
        <v>511</v>
      </c>
      <c r="F60" s="7" t="s">
        <v>512</v>
      </c>
    </row>
  </sheetData>
  <conditionalFormatting sqref="C4:C59">
    <cfRule type="cellIs" dxfId="20" priority="2" operator="greaterThan">
      <formula>0</formula>
    </cfRule>
  </conditionalFormatting>
  <conditionalFormatting sqref="C60">
    <cfRule type="cellIs" dxfId="19" priority="1" operator="greaterThan">
      <formula>0</formula>
    </cfRule>
  </conditionalFormatting>
  <dataValidations count="1">
    <dataValidation allowBlank="1" showInputMessage="1" showErrorMessage="1" errorTitle="Ogiltigt antal" error="Fyll i ett antal mellan 0 och antalet granskade sidor." sqref="C3" xr:uid="{C78E53D9-803B-4AF2-9F91-63828E65C43A}"/>
  </dataValidations>
  <hyperlinks>
    <hyperlink ref="F27" r:id="rId1" location="audio-control" xr:uid="{00000000-0004-0000-0200-000000000000}"/>
    <hyperlink ref="F39" r:id="rId2" location="pause-stop-hiÞ" xr:uid="{00000000-0004-0000-0200-000001000000}"/>
    <hyperlink ref="F40" r:id="rId3" location="three-flashes-or-below-threshold" xr:uid="{00000000-0004-0000-0200-000002000000}"/>
    <hyperlink ref="F50" r:id="rId4" location="language-of-page" xr:uid="{00000000-0004-0000-0200-000003000000}"/>
    <hyperlink ref="F41" r:id="rId5" location="page-titled" xr:uid="{00000000-0004-0000-0200-000004000000}"/>
    <hyperlink ref="F22" r:id="rId6" location="meaningful-sequence" xr:uid="{00000000-0004-0000-0200-000005000000}"/>
    <hyperlink ref="F44" r:id="rId7" location="headings-and-labels" xr:uid="{00000000-0004-0000-0200-000006000000}"/>
    <hyperlink ref="F43" r:id="rId8" location="link-purpose-in-context" xr:uid="{00000000-0004-0000-0200-000007000000}"/>
    <hyperlink ref="F35" r:id="rId9" location="keyboard" xr:uid="{00000000-0004-0000-0200-000008000000}"/>
    <hyperlink ref="F36" r:id="rId10" location="no-keyboard-trap" xr:uid="{00000000-0004-0000-0200-000009000000}"/>
    <hyperlink ref="F45" r:id="rId11" location="focus-visible" xr:uid="{00000000-0004-0000-0200-00000A000000}"/>
    <hyperlink ref="F42" r:id="rId12" location="focus-order" xr:uid="{00000000-0004-0000-0200-00000B000000}"/>
    <hyperlink ref="F52" r:id="rId13" location="on-focus" xr:uid="{00000000-0004-0000-0200-00000C000000}"/>
    <hyperlink ref="F34" r:id="rId14" location="content-on-hover-or-focus" xr:uid="{00000000-0004-0000-0200-00000D000000}"/>
    <hyperlink ref="F37" r:id="rId15" location="character-key-shortcuts" xr:uid="{00000000-0004-0000-0200-00000E000000}"/>
    <hyperlink ref="F46" r:id="rId16" location="pointer-gesture" xr:uid="{00000000-0004-0000-0200-00000F000000}"/>
    <hyperlink ref="F47" r:id="rId17" location="pointer-cancellation" xr:uid="{00000000-0004-0000-0200-000010000000}"/>
    <hyperlink ref="F49" r:id="rId18" location="motion-actuation" xr:uid="{00000000-0004-0000-0200-000011000000}"/>
    <hyperlink ref="F29" r:id="rId19" location="resize-text" xr:uid="{00000000-0004-0000-0200-000012000000}"/>
    <hyperlink ref="F33" r:id="rId20" location="text-spacing" xr:uid="{00000000-0004-0000-0200-000013000000}"/>
    <hyperlink ref="F31" r:id="rId21" location="reflow" xr:uid="{00000000-0004-0000-0200-000014000000}"/>
    <hyperlink ref="F24" r:id="rId22" location="orientation" xr:uid="{00000000-0004-0000-0200-000015000000}"/>
    <hyperlink ref="F23" r:id="rId23" location="sensory-characteristics" xr:uid="{00000000-0004-0000-0200-000016000000}"/>
    <hyperlink ref="F26" r:id="rId24" location="use-of-color" xr:uid="{00000000-0004-0000-0200-000017000000}"/>
    <hyperlink ref="F28" r:id="rId25" location="contrast-minimum" xr:uid="{00000000-0004-0000-0200-000018000000}"/>
    <hyperlink ref="F32" r:id="rId26" location="non-text-contrast" xr:uid="{00000000-0004-0000-0200-000019000000}"/>
    <hyperlink ref="F16" r:id="rId27" location="non-text-content" xr:uid="{00000000-0004-0000-0200-00001A000000}"/>
    <hyperlink ref="F30" r:id="rId28" location="images-of-text" xr:uid="{00000000-0004-0000-0200-00001B000000}"/>
    <hyperlink ref="F55" r:id="rId29" location="labels-or-instructions" xr:uid="{00000000-0004-0000-0200-00001D000000}"/>
    <hyperlink ref="F25" r:id="rId30" location="identify-input-purpose" xr:uid="{00000000-0004-0000-0200-00001E000000}"/>
    <hyperlink ref="F59" r:id="rId31" location="name-role-value" xr:uid="{00000000-0004-0000-0200-00001F000000}"/>
    <hyperlink ref="F48" r:id="rId32" location="label-in-name" xr:uid="{00000000-0004-0000-0200-000020000000}"/>
    <hyperlink ref="F53" r:id="rId33" location="on-input" xr:uid="{00000000-0004-0000-0200-000021000000}"/>
    <hyperlink ref="F54" r:id="rId34" location="error-identification" xr:uid="{00000000-0004-0000-0200-000022000000}"/>
    <hyperlink ref="F56" r:id="rId35" location="error-suggestion" xr:uid="{00000000-0004-0000-0200-000023000000}"/>
    <hyperlink ref="F57" r:id="rId36" location="error-prevention-legal-financial-data" xr:uid="{00000000-0004-0000-0200-000024000000}"/>
    <hyperlink ref="F17" r:id="rId37" location="audio-only-and-video-only-prerecorded" xr:uid="{00000000-0004-0000-0200-000026000000}"/>
    <hyperlink ref="F18" r:id="rId38" location="captions-prerecor෭" xr:uid="{00000000-0004-0000-0200-000027000000}"/>
    <hyperlink ref="F20" r:id="rId39" location="audio-description-prerecor෭" xr:uid="{00000000-0004-0000-0200-000028000000}"/>
    <hyperlink ref="F58" r:id="rId40" location="parsing" xr:uid="{00000000-0004-0000-0200-000029000000}"/>
    <hyperlink ref="F51" r:id="rId41" location="language-of-parts" xr:uid="{00000000-0004-0000-0200-00002A000000}"/>
    <hyperlink ref="F38" r:id="rId42" location="timing-adjustable" xr:uid="{00000000-0004-0000-0200-00002B000000}"/>
    <hyperlink ref="F21" r:id="rId43" location="info-and-relationships" xr:uid="{00000000-0004-0000-0200-00002C000000}"/>
    <hyperlink ref="F4" r:id="rId44" xr:uid="{0F215EB4-EC7E-4B27-8608-448302DE9CBA}"/>
    <hyperlink ref="F5" r:id="rId45" xr:uid="{2C0F67B6-DEEF-41F5-949A-0970700FD965}"/>
    <hyperlink ref="F6" r:id="rId46" xr:uid="{0EBB7B07-04FC-4376-BFEE-69FC7B767F53}"/>
    <hyperlink ref="F15" r:id="rId47" xr:uid="{891BC15F-C72F-481B-A0EE-40D30CB29493}"/>
    <hyperlink ref="F7" r:id="rId48" xr:uid="{33012CDD-5852-4A99-A3C7-C50B66D10D02}"/>
    <hyperlink ref="F8" r:id="rId49" xr:uid="{7C5CB8EF-CD98-495D-B6CF-36C141BC4001}"/>
    <hyperlink ref="F12" r:id="rId50" xr:uid="{1757DBC7-9A49-455F-B826-300A820F82EE}"/>
    <hyperlink ref="F13" r:id="rId51" xr:uid="{669B6A4D-60E0-4773-9A70-27E624F728E4}"/>
    <hyperlink ref="F9" r:id="rId52" xr:uid="{37D986EC-8444-4626-933F-E17B73B0396D}"/>
    <hyperlink ref="F14" r:id="rId53" xr:uid="{E35D49AD-56BE-48FE-936C-9DA8A291317B}"/>
    <hyperlink ref="F19" r:id="rId54" location="audio-description-or-media-alternative-prerecorded" xr:uid="{FF3FF8AE-07CF-4058-99A8-BBBE9F4C1AEC}"/>
    <hyperlink ref="F60" r:id="rId55" location="status-messages" xr:uid="{5B2D38DD-4BD4-48BE-93E7-A92DF67A0462}"/>
  </hyperlinks>
  <pageMargins left="0.7" right="0.7" top="0.75" bottom="0.75" header="0.3" footer="0.3"/>
  <pageSetup paperSize="9" scale="54" fitToHeight="0" orientation="landscape" r:id="rId56"/>
  <drawing r:id="rId57"/>
  <tableParts count="1">
    <tablePart r:id="rId58"/>
  </tableParts>
  <extLst>
    <ext xmlns:x14="http://schemas.microsoft.com/office/spreadsheetml/2009/9/main" uri="{CCE6A557-97BC-4b89-ADB6-D9C93CAAB3DF}">
      <x14:dataValidations xmlns:xm="http://schemas.microsoft.com/office/excel/2006/main" count="2">
        <x14:dataValidation type="whole" allowBlank="1" showInputMessage="1" showErrorMessage="1" errorTitle="Ogiltigt värde" error="Fyll i ett antal mellan 1 och det totala antalet granskade webbsidor." xr:uid="{A4C2317C-91AD-4DCF-9E09-992D4439B4B7}">
          <x14:formula1>
            <xm:f>1</xm:f>
          </x14:formula1>
          <x14:formula2>
            <xm:f>Försättsblad!$B$10</xm:f>
          </x14:formula2>
          <xm:sqref>C60</xm:sqref>
        </x14:dataValidation>
        <x14:dataValidation type="whole" allowBlank="1" showInputMessage="1" showErrorMessage="1" errorTitle="Ogiltigt antal" error="Fyll i ett antal mellan 0 och antalet granskade dokument." xr:uid="{E4977544-4796-448C-B1D4-874985C26B9C}">
          <x14:formula1>
            <xm:f>0</xm:f>
          </x14:formula1>
          <x14:formula2>
            <xm:f>Försättsblad!$B$11</xm:f>
          </x14:formula2>
          <xm:sqref>C4:C59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B70D9-1DC6-4DD0-A318-ADC915FA06C6}">
  <sheetPr>
    <pageSetUpPr fitToPage="1"/>
  </sheetPr>
  <dimension ref="A1:H16"/>
  <sheetViews>
    <sheetView showGridLines="0" showRowColHeaders="0" workbookViewId="0">
      <selection activeCell="A4" sqref="A4"/>
    </sheetView>
  </sheetViews>
  <sheetFormatPr defaultColWidth="0" defaultRowHeight="14.5" zeroHeight="1" x14ac:dyDescent="0.35"/>
  <cols>
    <col min="1" max="1" width="13.81640625" customWidth="1"/>
    <col min="2" max="2" width="124.54296875" customWidth="1"/>
    <col min="3" max="16384" width="9.1796875" hidden="1"/>
  </cols>
  <sheetData>
    <row r="1" spans="1:8" ht="60" customHeight="1" x14ac:dyDescent="0.35">
      <c r="A1" s="11"/>
      <c r="B1" s="11"/>
    </row>
    <row r="2" spans="1:8" s="10" customFormat="1" ht="30" customHeight="1" x14ac:dyDescent="0.35">
      <c r="A2" s="15" t="str">
        <f>CONCATENATE(Försättsblad!$A$2, " ",Försättsblad!$B$3)</f>
        <v>Granskningsprotokoll &lt;namn&gt;</v>
      </c>
      <c r="B2" s="16"/>
      <c r="C2" s="16"/>
      <c r="D2" s="16"/>
      <c r="E2" s="16"/>
      <c r="F2" s="16"/>
      <c r="G2" s="16"/>
      <c r="H2" s="16"/>
    </row>
    <row r="3" spans="1:8" x14ac:dyDescent="0.35">
      <c r="A3" s="4" t="s">
        <v>379</v>
      </c>
      <c r="B3" s="10" t="s">
        <v>12</v>
      </c>
      <c r="C3" s="33"/>
      <c r="D3">
        <f>COUNTA(FelTrg[Underkänd])</f>
        <v>0</v>
      </c>
    </row>
    <row r="4" spans="1:8" x14ac:dyDescent="0.35">
      <c r="A4" s="4"/>
      <c r="B4" s="26" t="s">
        <v>366</v>
      </c>
    </row>
    <row r="5" spans="1:8" x14ac:dyDescent="0.35">
      <c r="A5" s="4"/>
      <c r="B5" s="26" t="s">
        <v>368</v>
      </c>
    </row>
    <row r="6" spans="1:8" x14ac:dyDescent="0.35">
      <c r="A6" s="4"/>
      <c r="B6" s="26" t="s">
        <v>367</v>
      </c>
    </row>
    <row r="7" spans="1:8" x14ac:dyDescent="0.35">
      <c r="A7" s="4"/>
      <c r="B7" s="26" t="s">
        <v>369</v>
      </c>
    </row>
    <row r="8" spans="1:8" x14ac:dyDescent="0.35">
      <c r="A8" s="4"/>
      <c r="B8" s="26" t="s">
        <v>370</v>
      </c>
    </row>
    <row r="9" spans="1:8" x14ac:dyDescent="0.35">
      <c r="A9" s="4"/>
      <c r="B9" s="26" t="s">
        <v>373</v>
      </c>
    </row>
    <row r="10" spans="1:8" x14ac:dyDescent="0.35">
      <c r="A10" s="4"/>
      <c r="B10" s="26" t="s">
        <v>371</v>
      </c>
    </row>
    <row r="11" spans="1:8" x14ac:dyDescent="0.35">
      <c r="A11" s="4"/>
      <c r="B11" s="26" t="s">
        <v>372</v>
      </c>
    </row>
    <row r="12" spans="1:8" x14ac:dyDescent="0.35">
      <c r="A12" s="4"/>
      <c r="B12" s="26" t="s">
        <v>374</v>
      </c>
    </row>
    <row r="13" spans="1:8" x14ac:dyDescent="0.35">
      <c r="A13" s="4"/>
      <c r="B13" s="26" t="s">
        <v>375</v>
      </c>
    </row>
    <row r="14" spans="1:8" x14ac:dyDescent="0.35">
      <c r="A14" s="4"/>
      <c r="B14" s="26" t="s">
        <v>376</v>
      </c>
    </row>
    <row r="15" spans="1:8" x14ac:dyDescent="0.35">
      <c r="A15" s="4"/>
      <c r="B15" s="26" t="s">
        <v>377</v>
      </c>
    </row>
    <row r="16" spans="1:8" x14ac:dyDescent="0.35">
      <c r="A16" s="4"/>
      <c r="B16" s="26" t="s">
        <v>378</v>
      </c>
    </row>
  </sheetData>
  <conditionalFormatting sqref="A4:A16">
    <cfRule type="cellIs" dxfId="12" priority="1" operator="greaterThan">
      <formula>0</formula>
    </cfRule>
  </conditionalFormatting>
  <dataValidations count="1">
    <dataValidation type="whole" allowBlank="1" showInputMessage="1" showErrorMessage="1" errorTitle="Ogiltigt värde" error="Ange 1 om kravet inte är uppfyllt, annars 0 (eller tomt)." sqref="A4:A16" xr:uid="{AC27EC8E-19C8-4843-8150-1855F8E98D25}">
      <formula1>0</formula1>
      <formula2>1</formula2>
    </dataValidation>
  </dataValidations>
  <pageMargins left="0.7" right="0.7" top="0.75" bottom="0.75" header="0.3" footer="0.3"/>
  <pageSetup paperSize="9" scale="94" fitToHeight="0" orientation="landscape"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4"/>
  <sheetViews>
    <sheetView showGridLines="0" showRowColHeaders="0" workbookViewId="0">
      <selection activeCell="A4" sqref="A4"/>
    </sheetView>
  </sheetViews>
  <sheetFormatPr defaultColWidth="0" defaultRowHeight="14.5" x14ac:dyDescent="0.35"/>
  <cols>
    <col min="1" max="1" width="50.7265625" customWidth="1"/>
    <col min="2" max="2" width="14.7265625" customWidth="1"/>
    <col min="3" max="4" width="60.7265625" customWidth="1"/>
    <col min="5" max="5" width="18.7265625" style="1" customWidth="1"/>
    <col min="6" max="7" width="0" hidden="1" customWidth="1"/>
    <col min="8" max="16384" width="9.1796875" hidden="1"/>
  </cols>
  <sheetData>
    <row r="1" spans="1:7" ht="60" customHeight="1" x14ac:dyDescent="0.35">
      <c r="A1" s="11"/>
      <c r="B1" s="11"/>
      <c r="C1" s="11"/>
      <c r="D1" s="11"/>
    </row>
    <row r="2" spans="1:7" ht="30" customHeight="1" x14ac:dyDescent="0.35">
      <c r="A2" s="15" t="str">
        <f>CONCATENATE(Försättsblad!$A$2, " ",Försättsblad!$B$3)</f>
        <v>Granskningsprotokoll &lt;namn&gt;</v>
      </c>
      <c r="B2" s="16"/>
      <c r="C2" s="16"/>
      <c r="D2" s="16"/>
      <c r="E2" s="28"/>
      <c r="F2" s="2"/>
      <c r="G2" s="2"/>
    </row>
    <row r="3" spans="1:7" ht="29" x14ac:dyDescent="0.35">
      <c r="A3" t="s">
        <v>92</v>
      </c>
      <c r="B3" s="5" t="s">
        <v>397</v>
      </c>
      <c r="C3" t="s">
        <v>93</v>
      </c>
      <c r="D3" t="s">
        <v>94</v>
      </c>
      <c r="E3" s="25" t="s">
        <v>403</v>
      </c>
    </row>
    <row r="4" spans="1:7" x14ac:dyDescent="0.35">
      <c r="A4" s="6"/>
      <c r="B4" s="6"/>
      <c r="C4" s="6"/>
      <c r="D4" s="6"/>
      <c r="E4" s="4"/>
    </row>
  </sheetData>
  <conditionalFormatting sqref="E4">
    <cfRule type="cellIs" dxfId="6" priority="1" operator="equal">
      <formula>"nej"</formula>
    </cfRule>
  </conditionalFormatting>
  <pageMargins left="0.7" right="0.7" top="0.75" bottom="0.75" header="0.3" footer="0.3"/>
  <pageSetup paperSize="9" scale="63" fitToHeight="0" orientation="landscape"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ADEC1-25F1-4C0C-9097-E67A64B2640B}">
  <dimension ref="A1"/>
  <sheetViews>
    <sheetView showGridLines="0" showRowColHeaders="0" workbookViewId="0"/>
  </sheetViews>
  <sheetFormatPr defaultRowHeight="14.5" x14ac:dyDescent="0.35"/>
  <cols>
    <col min="1" max="1" width="39.54296875" customWidth="1"/>
  </cols>
  <sheetData>
    <row r="1" ht="60" customHeight="1" x14ac:dyDescent="0.3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6</vt:i4>
      </vt:variant>
    </vt:vector>
  </HeadingPairs>
  <TitlesOfParts>
    <vt:vector size="6" baseType="lpstr">
      <vt:lpstr>Försättsblad</vt:lpstr>
      <vt:lpstr>Webbsidor</vt:lpstr>
      <vt:lpstr>Dokument</vt:lpstr>
      <vt:lpstr>Redogörelse</vt:lpstr>
      <vt:lpstr>Anmärkningar</vt:lpstr>
      <vt:lpstr>Diagram</vt:lpstr>
    </vt:vector>
  </TitlesOfParts>
  <Company>SGIT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Granskningsprotokoll för webbplats</dc:title>
  <dc:creator/>
  <cp:lastModifiedBy>Bennani Ilias</cp:lastModifiedBy>
  <dcterms:created xsi:type="dcterms:W3CDTF">2020-02-01T04:32:07Z</dcterms:created>
  <dcterms:modified xsi:type="dcterms:W3CDTF">2024-03-21T15:47:54Z</dcterms:modified>
  <cp:category>Tillsyn</cp:category>
</cp:coreProperties>
</file>